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15" windowHeight="7905"/>
  </bookViews>
  <sheets>
    <sheet name="Раздел 1" sheetId="1" r:id="rId1"/>
    <sheet name="Раздел 2" sheetId="2" r:id="rId2"/>
  </sheets>
  <externalReferences>
    <externalReference r:id="rId3"/>
    <externalReference r:id="rId4"/>
  </externalReferences>
  <definedNames>
    <definedName name="_xlnm.Print_Titles" localSheetId="0">'Раздел 1'!$4:$9</definedName>
    <definedName name="_xlnm.Print_Area" localSheetId="0">'Раздел 1'!$A$1:$AF$98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I52" i="1"/>
  <c r="I47" i="1" s="1"/>
  <c r="I37" i="1"/>
  <c r="I35" i="1" s="1"/>
  <c r="H37" i="1"/>
  <c r="H35" i="1" s="1"/>
  <c r="H100" i="1" s="1"/>
  <c r="H47" i="1"/>
  <c r="H52" i="1"/>
  <c r="L21" i="1"/>
  <c r="L68" i="1"/>
  <c r="L41" i="1"/>
  <c r="L64" i="1"/>
  <c r="L10" i="1"/>
  <c r="F20" i="1"/>
  <c r="F68" i="1"/>
  <c r="F61" i="1"/>
  <c r="F59" i="1"/>
  <c r="F58" i="1"/>
  <c r="F54" i="1"/>
  <c r="F41" i="1"/>
  <c r="F40" i="1"/>
  <c r="F39" i="1"/>
  <c r="F10" i="1"/>
  <c r="I100" i="1" l="1"/>
  <c r="P37" i="1"/>
  <c r="J91" i="1" l="1"/>
  <c r="J83" i="1"/>
  <c r="J77" i="1"/>
  <c r="J71" i="1"/>
  <c r="J52" i="1"/>
  <c r="J47" i="1" s="1"/>
  <c r="J38" i="1"/>
  <c r="J37" i="1" s="1"/>
  <c r="J27" i="1"/>
  <c r="J19" i="1"/>
  <c r="J13" i="1"/>
  <c r="J12" i="1" l="1"/>
  <c r="J35" i="1"/>
  <c r="J99" i="1" s="1"/>
  <c r="J100" i="1" s="1"/>
  <c r="Z20" i="1" l="1"/>
  <c r="AE19" i="1" l="1"/>
  <c r="AD19" i="1"/>
  <c r="AC19" i="1"/>
  <c r="AB19" i="1"/>
  <c r="AA19" i="1"/>
  <c r="Y19" i="1"/>
  <c r="S19" i="1"/>
  <c r="G19" i="1"/>
  <c r="K19" i="1"/>
  <c r="M19" i="1"/>
  <c r="Z15" i="1"/>
  <c r="H36" i="2" l="1"/>
  <c r="H35" i="2" s="1"/>
  <c r="H27" i="2"/>
  <c r="H26" i="2" s="1"/>
  <c r="A2" i="2"/>
  <c r="H31" i="2"/>
  <c r="G31" i="2"/>
  <c r="F31" i="2"/>
  <c r="E31" i="2"/>
  <c r="H16" i="2"/>
  <c r="G16" i="2"/>
  <c r="F16" i="2"/>
  <c r="E16" i="2"/>
  <c r="H13" i="2"/>
  <c r="G13" i="2"/>
  <c r="F13" i="2"/>
  <c r="E13" i="2"/>
  <c r="H8" i="2"/>
  <c r="G8" i="2"/>
  <c r="F8" i="2"/>
  <c r="E8" i="2"/>
  <c r="X84" i="1" l="1"/>
  <c r="R84" i="1"/>
  <c r="P84" i="1"/>
  <c r="P73" i="1"/>
  <c r="X32" i="1"/>
  <c r="R32" i="1"/>
  <c r="V28" i="1"/>
  <c r="P28" i="1"/>
  <c r="L19" i="1"/>
  <c r="T15" i="1"/>
  <c r="N15" i="1"/>
  <c r="E15" i="1"/>
  <c r="N20" i="1" l="1"/>
  <c r="F19" i="1"/>
  <c r="E20" i="1"/>
  <c r="T20" i="1"/>
  <c r="Y91" i="1"/>
  <c r="X91" i="1"/>
  <c r="W91" i="1"/>
  <c r="V91" i="1"/>
  <c r="U91" i="1"/>
  <c r="V83" i="1"/>
  <c r="Y83" i="1"/>
  <c r="X83" i="1"/>
  <c r="W83" i="1"/>
  <c r="U83" i="1"/>
  <c r="Y77" i="1"/>
  <c r="X77" i="1"/>
  <c r="W77" i="1"/>
  <c r="V77" i="1"/>
  <c r="U77" i="1"/>
  <c r="Y71" i="1"/>
  <c r="X71" i="1"/>
  <c r="W71" i="1"/>
  <c r="V71" i="1"/>
  <c r="U71" i="1"/>
  <c r="Y52" i="1"/>
  <c r="Y47" i="1" s="1"/>
  <c r="W52" i="1"/>
  <c r="W47" i="1" s="1"/>
  <c r="Y38" i="1"/>
  <c r="Y37" i="1" s="1"/>
  <c r="W37" i="1"/>
  <c r="Y27" i="1"/>
  <c r="Y13" i="1"/>
  <c r="S91" i="1"/>
  <c r="R91" i="1"/>
  <c r="Q91" i="1"/>
  <c r="P91" i="1"/>
  <c r="O91" i="1"/>
  <c r="P83" i="1"/>
  <c r="O83" i="1"/>
  <c r="S83" i="1"/>
  <c r="R83" i="1"/>
  <c r="Q83" i="1"/>
  <c r="S77" i="1"/>
  <c r="R77" i="1"/>
  <c r="Q77" i="1"/>
  <c r="P77" i="1"/>
  <c r="O77" i="1"/>
  <c r="S71" i="1"/>
  <c r="R71" i="1"/>
  <c r="Q71" i="1"/>
  <c r="P71" i="1"/>
  <c r="O71" i="1"/>
  <c r="S52" i="1"/>
  <c r="S47" i="1" s="1"/>
  <c r="Q52" i="1"/>
  <c r="Q47" i="1" s="1"/>
  <c r="S38" i="1"/>
  <c r="S37" i="1" s="1"/>
  <c r="Q37" i="1"/>
  <c r="S27" i="1"/>
  <c r="S13" i="1"/>
  <c r="Y35" i="1" l="1"/>
  <c r="O12" i="1"/>
  <c r="U12" i="1"/>
  <c r="Y12" i="1"/>
  <c r="Y99" i="1" s="1"/>
  <c r="N13" i="1"/>
  <c r="Q12" i="1"/>
  <c r="P12" i="1"/>
  <c r="T13" i="1"/>
  <c r="W12" i="1"/>
  <c r="V12" i="1"/>
  <c r="S12" i="1"/>
  <c r="R12" i="1"/>
  <c r="X12" i="1"/>
  <c r="Q35" i="1"/>
  <c r="W35" i="1"/>
  <c r="V37" i="1"/>
  <c r="X37" i="1"/>
  <c r="V52" i="1"/>
  <c r="V47" i="1" s="1"/>
  <c r="G27" i="2" s="1"/>
  <c r="G26" i="2" s="1"/>
  <c r="X52" i="1"/>
  <c r="X47" i="1" s="1"/>
  <c r="G36" i="2" s="1"/>
  <c r="G35" i="2" s="1"/>
  <c r="U37" i="1"/>
  <c r="U52" i="1"/>
  <c r="U47" i="1" s="1"/>
  <c r="G23" i="2" s="1"/>
  <c r="G21" i="2" s="1"/>
  <c r="O37" i="1"/>
  <c r="O52" i="1"/>
  <c r="O47" i="1" s="1"/>
  <c r="F23" i="2" s="1"/>
  <c r="F21" i="2" s="1"/>
  <c r="R37" i="1"/>
  <c r="P52" i="1"/>
  <c r="P47" i="1" s="1"/>
  <c r="F27" i="2" s="1"/>
  <c r="F26" i="2" s="1"/>
  <c r="R52" i="1"/>
  <c r="R47" i="1" s="1"/>
  <c r="F36" i="2" s="1"/>
  <c r="F35" i="2" s="1"/>
  <c r="S35" i="1"/>
  <c r="Q99" i="1" l="1"/>
  <c r="S99" i="1"/>
  <c r="W99" i="1"/>
  <c r="G20" i="2"/>
  <c r="G7" i="2" s="1"/>
  <c r="F20" i="2"/>
  <c r="X35" i="1"/>
  <c r="X99" i="1" s="1"/>
  <c r="U35" i="1"/>
  <c r="U99" i="1" s="1"/>
  <c r="V35" i="1"/>
  <c r="V99" i="1" s="1"/>
  <c r="P35" i="1"/>
  <c r="P99" i="1" s="1"/>
  <c r="R35" i="1"/>
  <c r="R99" i="1" s="1"/>
  <c r="O35" i="1"/>
  <c r="O99" i="1" s="1"/>
  <c r="G91" i="1"/>
  <c r="G83" i="1"/>
  <c r="G77" i="1"/>
  <c r="G13" i="1"/>
  <c r="G39" i="2" l="1"/>
  <c r="F39" i="2"/>
  <c r="F7" i="2"/>
  <c r="L91" i="1"/>
  <c r="L83" i="1"/>
  <c r="L77" i="1"/>
  <c r="L71" i="1"/>
  <c r="L27" i="1"/>
  <c r="L52" i="1" l="1"/>
  <c r="L47" i="1" s="1"/>
  <c r="E35" i="2" l="1"/>
  <c r="E36" i="2"/>
  <c r="AE38" i="1"/>
  <c r="AE37" i="1" s="1"/>
  <c r="AD38" i="1"/>
  <c r="AD37" i="1" s="1"/>
  <c r="AC38" i="1"/>
  <c r="AC37" i="1" s="1"/>
  <c r="AB38" i="1"/>
  <c r="AB37" i="1" s="1"/>
  <c r="AA38" i="1"/>
  <c r="AA37" i="1" s="1"/>
  <c r="M38" i="1"/>
  <c r="M37" i="1" s="1"/>
  <c r="K38" i="1"/>
  <c r="K37" i="1" s="1"/>
  <c r="Z40" i="1"/>
  <c r="Z41" i="1"/>
  <c r="Z42" i="1"/>
  <c r="Z43" i="1"/>
  <c r="Z44" i="1"/>
  <c r="Z45" i="1"/>
  <c r="T40" i="1"/>
  <c r="T41" i="1"/>
  <c r="T42" i="1"/>
  <c r="T43" i="1"/>
  <c r="T44" i="1"/>
  <c r="T45" i="1"/>
  <c r="N40" i="1"/>
  <c r="N41" i="1"/>
  <c r="N42" i="1"/>
  <c r="N43" i="1"/>
  <c r="N44" i="1"/>
  <c r="N45" i="1"/>
  <c r="Z97" i="1" l="1"/>
  <c r="Z96" i="1"/>
  <c r="Z95" i="1"/>
  <c r="Z94" i="1"/>
  <c r="Z92" i="1"/>
  <c r="AE91" i="1"/>
  <c r="AD91" i="1"/>
  <c r="AC91" i="1"/>
  <c r="AB91" i="1"/>
  <c r="AA91" i="1"/>
  <c r="Z90" i="1"/>
  <c r="Z89" i="1"/>
  <c r="Z88" i="1"/>
  <c r="Z87" i="1"/>
  <c r="Z86" i="1"/>
  <c r="Z85" i="1"/>
  <c r="Z84" i="1"/>
  <c r="AE83" i="1"/>
  <c r="AD83" i="1"/>
  <c r="AC83" i="1"/>
  <c r="AB83" i="1"/>
  <c r="AA83" i="1"/>
  <c r="Z82" i="1"/>
  <c r="Z81" i="1"/>
  <c r="Z80" i="1"/>
  <c r="Z79" i="1"/>
  <c r="Z78" i="1"/>
  <c r="AE77" i="1"/>
  <c r="AD77" i="1"/>
  <c r="AC77" i="1"/>
  <c r="AB77" i="1"/>
  <c r="AA77" i="1"/>
  <c r="Z76" i="1"/>
  <c r="Z75" i="1"/>
  <c r="Z74" i="1"/>
  <c r="Z73" i="1"/>
  <c r="Z72" i="1"/>
  <c r="AE71" i="1"/>
  <c r="AD71" i="1"/>
  <c r="AC71" i="1"/>
  <c r="AB71" i="1"/>
  <c r="AA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AE52" i="1"/>
  <c r="AD52" i="1"/>
  <c r="AC52" i="1"/>
  <c r="AB52" i="1"/>
  <c r="AA52" i="1"/>
  <c r="Z51" i="1"/>
  <c r="Z49" i="1"/>
  <c r="Z46" i="1"/>
  <c r="Z39" i="1"/>
  <c r="Z38" i="1"/>
  <c r="Z33" i="1"/>
  <c r="Z32" i="1"/>
  <c r="Z31" i="1"/>
  <c r="Z30" i="1"/>
  <c r="Z28" i="1"/>
  <c r="AE27" i="1"/>
  <c r="AD27" i="1"/>
  <c r="AC27" i="1"/>
  <c r="AB27" i="1"/>
  <c r="AA27" i="1"/>
  <c r="Z26" i="1"/>
  <c r="Z24" i="1"/>
  <c r="Z23" i="1"/>
  <c r="Z22" i="1"/>
  <c r="Z21" i="1"/>
  <c r="Z18" i="1"/>
  <c r="Z17" i="1"/>
  <c r="AE13" i="1"/>
  <c r="AD13" i="1"/>
  <c r="AC13" i="1"/>
  <c r="AB13" i="1"/>
  <c r="AA13" i="1"/>
  <c r="Z11" i="1"/>
  <c r="Z10" i="1"/>
  <c r="T97" i="1"/>
  <c r="T96" i="1"/>
  <c r="T95" i="1"/>
  <c r="T94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2" i="1"/>
  <c r="T51" i="1"/>
  <c r="T49" i="1"/>
  <c r="T46" i="1"/>
  <c r="T39" i="1"/>
  <c r="T38" i="1"/>
  <c r="T33" i="1"/>
  <c r="T32" i="1"/>
  <c r="T31" i="1"/>
  <c r="T30" i="1"/>
  <c r="T28" i="1"/>
  <c r="T26" i="1"/>
  <c r="T24" i="1"/>
  <c r="T23" i="1"/>
  <c r="T22" i="1"/>
  <c r="T21" i="1"/>
  <c r="T19" i="1"/>
  <c r="T18" i="1"/>
  <c r="T17" i="1"/>
  <c r="T11" i="1"/>
  <c r="T10" i="1"/>
  <c r="N97" i="1"/>
  <c r="N96" i="1"/>
  <c r="N95" i="1"/>
  <c r="N94" i="1"/>
  <c r="N92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1" i="1"/>
  <c r="N49" i="1"/>
  <c r="N47" i="1"/>
  <c r="N46" i="1"/>
  <c r="N39" i="1"/>
  <c r="N33" i="1"/>
  <c r="N32" i="1"/>
  <c r="N31" i="1"/>
  <c r="N30" i="1"/>
  <c r="N28" i="1"/>
  <c r="N26" i="1"/>
  <c r="N24" i="1"/>
  <c r="N23" i="1"/>
  <c r="N22" i="1"/>
  <c r="N21" i="1"/>
  <c r="N18" i="1"/>
  <c r="N17" i="1"/>
  <c r="N11" i="1"/>
  <c r="N10" i="1"/>
  <c r="F91" i="1"/>
  <c r="K71" i="1"/>
  <c r="M71" i="1"/>
  <c r="F71" i="1"/>
  <c r="Z71" i="1" l="1"/>
  <c r="Z83" i="1"/>
  <c r="Z91" i="1"/>
  <c r="Z13" i="1"/>
  <c r="AC12" i="1"/>
  <c r="AC99" i="1" s="1"/>
  <c r="AE12" i="1"/>
  <c r="AB12" i="1"/>
  <c r="AB99" i="1" s="1"/>
  <c r="AD12" i="1"/>
  <c r="AD99" i="1" s="1"/>
  <c r="Z27" i="1"/>
  <c r="AA12" i="1"/>
  <c r="Z19" i="1"/>
  <c r="Z52" i="1"/>
  <c r="N35" i="1"/>
  <c r="T37" i="1"/>
  <c r="Z37" i="1"/>
  <c r="AA47" i="1"/>
  <c r="H23" i="2" s="1"/>
  <c r="H21" i="2" s="1"/>
  <c r="H20" i="2" s="1"/>
  <c r="Z77" i="1"/>
  <c r="N27" i="1"/>
  <c r="N37" i="1"/>
  <c r="N38" i="1"/>
  <c r="N52" i="1"/>
  <c r="N91" i="1"/>
  <c r="T27" i="1"/>
  <c r="Z12" i="1" l="1"/>
  <c r="H39" i="2"/>
  <c r="H7" i="2"/>
  <c r="Z47" i="1"/>
  <c r="AA35" i="1"/>
  <c r="AA99" i="1" s="1"/>
  <c r="T47" i="1"/>
  <c r="T12" i="1"/>
  <c r="Z35" i="1" l="1"/>
  <c r="Z99" i="1" s="1"/>
  <c r="T35" i="1"/>
  <c r="T99" i="1" s="1"/>
  <c r="K52" i="1"/>
  <c r="K47" i="1" s="1"/>
  <c r="M52" i="1"/>
  <c r="M47" i="1" s="1"/>
  <c r="E63" i="1"/>
  <c r="E65" i="1"/>
  <c r="E66" i="1"/>
  <c r="E67" i="1"/>
  <c r="E69" i="1"/>
  <c r="E70" i="1"/>
  <c r="K27" i="1"/>
  <c r="M27" i="1"/>
  <c r="F27" i="1"/>
  <c r="M13" i="1"/>
  <c r="K13" i="1"/>
  <c r="F13" i="1"/>
  <c r="E51" i="1"/>
  <c r="K91" i="1"/>
  <c r="M91" i="1"/>
  <c r="K83" i="1"/>
  <c r="M83" i="1"/>
  <c r="K77" i="1"/>
  <c r="M77" i="1"/>
  <c r="F77" i="1"/>
  <c r="E97" i="1"/>
  <c r="E96" i="1"/>
  <c r="E95" i="1"/>
  <c r="E94" i="1"/>
  <c r="E92" i="1"/>
  <c r="E90" i="1"/>
  <c r="E89" i="1"/>
  <c r="E88" i="1"/>
  <c r="E87" i="1"/>
  <c r="E86" i="1"/>
  <c r="E85" i="1"/>
  <c r="E82" i="1"/>
  <c r="E81" i="1"/>
  <c r="E80" i="1"/>
  <c r="E79" i="1"/>
  <c r="E78" i="1"/>
  <c r="E76" i="1"/>
  <c r="E75" i="1"/>
  <c r="E74" i="1"/>
  <c r="E72" i="1"/>
  <c r="E62" i="1"/>
  <c r="E61" i="1"/>
  <c r="E60" i="1"/>
  <c r="E57" i="1"/>
  <c r="E49" i="1"/>
  <c r="E46" i="1"/>
  <c r="E44" i="1"/>
  <c r="E43" i="1"/>
  <c r="E42" i="1"/>
  <c r="E33" i="1"/>
  <c r="E32" i="1"/>
  <c r="E31" i="1"/>
  <c r="E30" i="1"/>
  <c r="E26" i="1"/>
  <c r="E24" i="1"/>
  <c r="E23" i="1"/>
  <c r="E22" i="1"/>
  <c r="E21" i="1"/>
  <c r="E18" i="1"/>
  <c r="E17" i="1"/>
  <c r="E11" i="1"/>
  <c r="M35" i="1" l="1"/>
  <c r="K35" i="1"/>
  <c r="M12" i="1"/>
  <c r="M99" i="1" s="1"/>
  <c r="M10" i="1" s="1"/>
  <c r="M100" i="1" s="1"/>
  <c r="F12" i="1"/>
  <c r="K12" i="1"/>
  <c r="E77" i="1"/>
  <c r="E91" i="1"/>
  <c r="K99" i="1" l="1"/>
  <c r="K100" i="1" s="1"/>
  <c r="L13" i="1"/>
  <c r="L12" i="1" l="1"/>
  <c r="E13" i="1"/>
  <c r="G38" i="1"/>
  <c r="G37" i="1" s="1"/>
  <c r="G52" i="1"/>
  <c r="G47" i="1" s="1"/>
  <c r="E27" i="2" s="1"/>
  <c r="E26" i="2" l="1"/>
  <c r="L38" i="1"/>
  <c r="L37" i="1" s="1"/>
  <c r="L35" i="1" s="1"/>
  <c r="L99" i="1" s="1"/>
  <c r="L100" i="1" s="1"/>
  <c r="G71" i="1"/>
  <c r="E71" i="1" s="1"/>
  <c r="E73" i="1"/>
  <c r="G35" i="1" l="1"/>
  <c r="E45" i="1"/>
  <c r="E68" i="1" l="1"/>
  <c r="E64" i="1"/>
  <c r="E59" i="1"/>
  <c r="E58" i="1"/>
  <c r="E56" i="1"/>
  <c r="E55" i="1"/>
  <c r="G27" i="1" l="1"/>
  <c r="G12" i="1" s="1"/>
  <c r="G99" i="1" s="1"/>
  <c r="G100" i="1" s="1"/>
  <c r="E28" i="1"/>
  <c r="F83" i="1"/>
  <c r="E83" i="1" s="1"/>
  <c r="E84" i="1"/>
  <c r="F52" i="1"/>
  <c r="E54" i="1"/>
  <c r="E41" i="1"/>
  <c r="E52" i="1" l="1"/>
  <c r="F47" i="1"/>
  <c r="E27" i="1"/>
  <c r="E47" i="1" l="1"/>
  <c r="E23" i="2"/>
  <c r="E21" i="2" s="1"/>
  <c r="E20" i="2" s="1"/>
  <c r="E39" i="2" s="1"/>
  <c r="E40" i="1"/>
  <c r="E7" i="2" l="1"/>
  <c r="E39" i="1"/>
  <c r="F38" i="1"/>
  <c r="E38" i="1" l="1"/>
  <c r="F37" i="1"/>
  <c r="N19" i="1" l="1"/>
  <c r="E19" i="1"/>
  <c r="F35" i="1"/>
  <c r="E37" i="1"/>
  <c r="F99" i="1" l="1"/>
  <c r="F100" i="1"/>
  <c r="E10" i="1"/>
  <c r="N12" i="1"/>
  <c r="N99" i="1" s="1"/>
  <c r="E35" i="1"/>
  <c r="E12" i="1"/>
  <c r="E99" i="1" l="1"/>
  <c r="E100" i="1"/>
</calcChain>
</file>

<file path=xl/sharedStrings.xml><?xml version="1.0" encoding="utf-8"?>
<sst xmlns="http://schemas.openxmlformats.org/spreadsheetml/2006/main" count="278" uniqueCount="162">
  <si>
    <t>Наименование показателя</t>
  </si>
  <si>
    <t>Код строки</t>
  </si>
  <si>
    <t xml:space="preserve">Код по бюджетной классификации Российской Федерации </t>
  </si>
  <si>
    <t>Объем финансового обеспечения</t>
  </si>
  <si>
    <t>за пределами планового периода</t>
  </si>
  <si>
    <t>в том числе</t>
  </si>
  <si>
    <t xml:space="preserve">Всего </t>
  </si>
  <si>
    <t>Вид расходов</t>
  </si>
  <si>
    <t>КОСГУ</t>
  </si>
  <si>
    <t>Субсидия н финансовое обеспечение выполнения муниципального задания</t>
  </si>
  <si>
    <t>Субсидия на иные цели</t>
  </si>
  <si>
    <t>Субсидия на осуществление капитальных вложений</t>
  </si>
  <si>
    <t>Поступления от оказания услуг (выполнение работ) на платной основе и от иной приносящей доход деятельности</t>
  </si>
  <si>
    <t>из них гранты</t>
  </si>
  <si>
    <t xml:space="preserve">Остаток средств на начало текущего финансового года </t>
  </si>
  <si>
    <t>x</t>
  </si>
  <si>
    <t xml:space="preserve">Остаток средств на конец текущего финансового года </t>
  </si>
  <si>
    <t>Доходы, всего:</t>
  </si>
  <si>
    <t>х</t>
  </si>
  <si>
    <t>в том числе:</t>
  </si>
  <si>
    <t>доходы от собственности, всего</t>
  </si>
  <si>
    <t>доходы от операционной аренды</t>
  </si>
  <si>
    <t>доходы от финансовой аренды</t>
  </si>
  <si>
    <t>доходы от оказания услуг, работ, компенсации затрат учреждений, всего</t>
  </si>
  <si>
    <t>доходы от оказания платных услуг (работ)</t>
  </si>
  <si>
    <t>доходы от компенсации затрат</t>
  </si>
  <si>
    <t>прочие доходы от оказания услуг, работ, компенсации затрат учреждений</t>
  </si>
  <si>
    <t>доходы от штрафов, пеней, иных сумм принудительного изъятия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</si>
  <si>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</si>
  <si>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</si>
  <si>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</si>
  <si>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</si>
  <si>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</si>
  <si>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</si>
  <si>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 всего, в том числе:</t>
  </si>
  <si>
    <t>Выплаты персоналу, всего:</t>
  </si>
  <si>
    <t>из них оплата труда и начисления на выплаты по оплате труда, в том числе:</t>
  </si>
  <si>
    <t>111, 119</t>
  </si>
  <si>
    <t>заработная плата</t>
  </si>
  <si>
    <t>начисления на выплаты по оплате труда</t>
  </si>
  <si>
    <t>транспортные услуги</t>
  </si>
  <si>
    <t>пособия по социальной помощи населению</t>
  </si>
  <si>
    <t>Расходы на закупку товаров, работ, услуг, всего</t>
  </si>
  <si>
    <t>работы, услуги по содержанию имущества</t>
  </si>
  <si>
    <t>прочая закупка товаров, работ и услуг для обеспечения государственных (муниципальных) нужд, из них:</t>
  </si>
  <si>
    <t>услуги связи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</si>
  <si>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</si>
  <si>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</si>
  <si>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</si>
  <si>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</si>
  <si>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</si>
  <si>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Социальные и иные выплаты населению, всего</t>
  </si>
  <si>
    <t>в том числе: пособия по социальной помощи населению</t>
  </si>
  <si>
    <t>пенсии, пособия, выплачиваемые организациями сектора государственного управления</t>
  </si>
  <si>
    <t>Исполнение судебных актов, всего:</t>
  </si>
  <si>
    <t>в том числе: 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</si>
  <si>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</si>
  <si>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штрафные санкции по долговым обязательствам</t>
  </si>
  <si>
    <t>другие экономические санкции</t>
  </si>
  <si>
    <t>Уплата налогов, сборов и иных платежей, всего:</t>
  </si>
  <si>
    <t>в том числе: налоги, пошлины и сборы</t>
  </si>
  <si>
    <t>уплата прочих налогов, сборов</t>
  </si>
  <si>
    <t>штрафы за нарушение законодательства о налогах и сборах, законодательства о страховых взносах</t>
  </si>
  <si>
    <t>возврат в бюджет средств субсидии</t>
  </si>
  <si>
    <t>прочие поступления, всего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</si>
  <si>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</si>
  <si>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</si>
  <si>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</si>
  <si>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</si>
  <si>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</si>
  <si>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ВСЕГО</t>
  </si>
  <si>
    <t>на 2020 г. текущий финансовый год</t>
  </si>
  <si>
    <t>на 2021 г. первый год планового периода</t>
  </si>
  <si>
    <t>иные доходы от собственности</t>
  </si>
  <si>
    <t xml:space="preserve">в том числе: субсидии на финансовое обеспечение выполнения муниципального задания </t>
  </si>
  <si>
    <t>на 2022 г. второй год планового периода</t>
  </si>
  <si>
    <t>Раздел 1. Поступления и выплаты</t>
  </si>
  <si>
    <t>N п/п</t>
  </si>
  <si>
    <t>Коды строк</t>
  </si>
  <si>
    <t>Год начала закупки</t>
  </si>
  <si>
    <t>Сумма</t>
  </si>
  <si>
    <t>1.1.</t>
  </si>
  <si>
    <t>1.1.1.</t>
  </si>
  <si>
    <t>1.1.2.</t>
  </si>
  <si>
    <t>1.2.</t>
  </si>
  <si>
    <t>1.2.1.</t>
  </si>
  <si>
    <t>1.2.2.</t>
  </si>
  <si>
    <t>1.3.</t>
  </si>
  <si>
    <t>1.3.1.</t>
  </si>
  <si>
    <t>1.4.</t>
  </si>
  <si>
    <t>за счет субсидий, предоставляемых на финансовое обеспечение выполнения государственного (муниципального) задания</t>
  </si>
  <si>
    <t>1.4.1.1.</t>
  </si>
  <si>
    <t>в соответствии с Федеральным законом№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</si>
  <si>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</si>
  <si>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</si>
  <si>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</si>
  <si>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</si>
  <si>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</si>
  <si>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</si>
  <si>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</si>
  <si>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</si>
  <si>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</si>
  <si>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</si>
  <si>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</si>
  <si>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</si>
  <si>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</si>
  <si>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</si>
  <si>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r>
      <t xml:space="preserve">в соответствии с Федеральным </t>
    </r>
    <r>
      <rPr>
        <sz val="11"/>
        <rFont val="Times New Roman"/>
        <family val="1"/>
        <charset val="204"/>
      </rPr>
      <t>законом</t>
    </r>
    <r>
      <rPr>
        <sz val="11"/>
        <color theme="1"/>
        <rFont val="Times New Roman"/>
        <family val="1"/>
        <charset val="204"/>
      </rPr>
      <t>№ 223-ФЗ</t>
    </r>
  </si>
  <si>
    <t>в соответствии с Федеральным законом№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</si>
  <si>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</si>
  <si>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</si>
  <si>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</si>
  <si>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законом№ 223-ФЗ, по соответствующему году закупки</t>
  </si>
  <si>
    <t>Выплаты на закупку товаров, работ, услуг, всего</t>
  </si>
  <si>
    <r>
      <t xml:space="preserve">по контрактам (договорам), заключенным до начала текущего финансового года без применения норм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от 5 апреля 2013 г. № 44-ФЗ «О контрактной системе в сфере закупок товаров, работ, услуг для обеспечения государственных и муниципальных нужд»  (далее - Федеральный закон № 44-ФЗ)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от 18 июля 2011 г. N 223-ФЗ «О закупках товаров, работ, услуг отдельными видами юридических лиц» (далее - Федеральный закон № 223-ФЗ)</t>
    </r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</si>
  <si>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</si>
  <si>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</si>
  <si>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</si>
  <si>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r>
      <t xml:space="preserve">Итого по контрактам, планируемым к заключению в соответствующем финансовом году в соответствии с Федеральным </t>
    </r>
    <r>
      <rPr>
        <sz val="11"/>
        <rFont val="Times New Roman"/>
        <family val="1"/>
        <charset val="204"/>
      </rPr>
      <t>законом</t>
    </r>
    <r>
      <rPr>
        <sz val="11"/>
        <color theme="1"/>
        <rFont val="Times New Roman"/>
        <family val="1"/>
        <charset val="204"/>
      </rPr>
      <t>№ 44-ФЗ, по соответствующему году закупки</t>
    </r>
  </si>
  <si>
    <t>по контрактам (договорам), заключенным до начала текущего финансового года без применения норм Федерального закона № 44-ФЗ</t>
  </si>
  <si>
    <t>по контрактам (договорам), заключенным до начала текущего финансового года без применения норм Федерального закона № 223-ФЗ</t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</si>
  <si>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№ 44-ФЗ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№ 223-ФЗ 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</si>
  <si>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№ 223-ФЗ</t>
    </r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</si>
  <si>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№ 44-ФЗ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>№ 223-ФЗ</t>
    </r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</si>
  <si>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№ 44-ФЗ</t>
    </r>
  </si>
  <si>
    <t>за счет субсидий, предоставляемых на осуществление капитальных вложений</t>
  </si>
  <si>
    <t>1.3.2</t>
  </si>
  <si>
    <t>1.4.1</t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</si>
  <si>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№ 223-ФЗ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</si>
  <si>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№ 44-ФЗ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№ 223-ФЗ </t>
    </r>
  </si>
  <si>
    <t>Руководитель  МУ "Централизованная бухгалтерия № 2"</t>
  </si>
  <si>
    <t>Исполнитель</t>
  </si>
  <si>
    <t>тел. 76-95-84</t>
  </si>
  <si>
    <t>(подпись)</t>
  </si>
  <si>
    <t>(расшифровка подписи)</t>
  </si>
  <si>
    <t>в том числе: по контрактам (договорам), планируемым к заключению в соответствующем финансовом году без применения норм Федерального закона № 44-ФЗ</t>
  </si>
  <si>
    <t>МДОУ №30</t>
  </si>
  <si>
    <t>Е.В. Меренкова</t>
  </si>
  <si>
    <t>Раздел 2. Сведения по выплатам на закупки товаров, работ, услуг</t>
  </si>
  <si>
    <t>социальные пособия и компенсации персоналу в денежной форме</t>
  </si>
  <si>
    <t>прочие несоциальные выплаты персоналу в натуральной форме</t>
  </si>
  <si>
    <t>иные выплаты текущего характера фиическим лицам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</si>
  <si>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</si>
  <si>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</si>
  <si>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</si>
  <si>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</si>
  <si>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</si>
  <si>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</si>
  <si>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</si>
  <si>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</si>
  <si>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Е.М. Тикки</t>
  </si>
  <si>
    <t>Субвенции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</si>
  <si>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Заведующий МДОУ "Детский сад № 30"</t>
  </si>
  <si>
    <t>безвозмездные поступления</t>
  </si>
  <si>
    <t>Субсидии на иные цели</t>
  </si>
  <si>
    <t>укрепление материально-технической базы муниципальных учреждений Петрозаводского городского округа</t>
  </si>
  <si>
    <t>Страхование</t>
  </si>
  <si>
    <t>Начальник управления финансов и экономики комитета социального развития Администрации Петрозаводского городского округа</t>
  </si>
  <si>
    <t>И.В. Гридчина</t>
  </si>
  <si>
    <t>Субсидия на подготовку к проведению Дня Республики Карелия</t>
  </si>
  <si>
    <t>Иные межбюджетные трансферты на реализацию мероприятий по соблюдению санитарного режима в муниципальных общеобразовательных организациях</t>
  </si>
  <si>
    <t>В.В.Назарова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</si>
</sst>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FF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20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32" xfId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11" fillId="0" borderId="0" xfId="0" applyNumberFormat="1" applyFont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13" fillId="0" borderId="31" xfId="0" applyNumberFormat="1" applyFont="1" applyBorder="1" applyAlignment="1">
      <alignment horizontal="center" vertical="center" wrapText="1"/>
    </xf>
    <xf numFmtId="164" fontId="9" fillId="0" borderId="3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36" xfId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164" fontId="15" fillId="3" borderId="14" xfId="0" applyNumberFormat="1" applyFont="1" applyFill="1" applyBorder="1" applyAlignment="1">
      <alignment horizontal="right" vertical="center" wrapText="1"/>
    </xf>
    <xf numFmtId="164" fontId="16" fillId="3" borderId="14" xfId="0" applyNumberFormat="1" applyFont="1" applyFill="1" applyBorder="1" applyAlignment="1">
      <alignment horizontal="right" vertical="center" wrapText="1"/>
    </xf>
    <xf numFmtId="0" fontId="14" fillId="3" borderId="26" xfId="0" applyFont="1" applyFill="1" applyBorder="1" applyAlignment="1">
      <alignment vertical="center" wrapText="1"/>
    </xf>
    <xf numFmtId="0" fontId="14" fillId="3" borderId="0" xfId="0" applyFont="1" applyFill="1" applyAlignment="1">
      <alignment vertical="center" wrapText="1"/>
    </xf>
    <xf numFmtId="164" fontId="17" fillId="3" borderId="3" xfId="0" applyNumberFormat="1" applyFont="1" applyFill="1" applyBorder="1" applyAlignment="1">
      <alignment horizontal="right" vertical="center" wrapText="1"/>
    </xf>
    <xf numFmtId="164" fontId="16" fillId="3" borderId="3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right" vertical="center" wrapText="1"/>
    </xf>
    <xf numFmtId="164" fontId="16" fillId="3" borderId="1" xfId="0" applyNumberFormat="1" applyFont="1" applyFill="1" applyBorder="1" applyAlignment="1">
      <alignment horizontal="right" vertical="center" wrapText="1"/>
    </xf>
    <xf numFmtId="164" fontId="16" fillId="3" borderId="5" xfId="0" applyNumberFormat="1" applyFont="1" applyFill="1" applyBorder="1" applyAlignment="1">
      <alignment horizontal="right" vertical="center" wrapText="1"/>
    </xf>
    <xf numFmtId="0" fontId="16" fillId="3" borderId="14" xfId="0" applyFont="1" applyFill="1" applyBorder="1" applyAlignment="1">
      <alignment horizontal="left" vertical="center" wrapText="1"/>
    </xf>
    <xf numFmtId="164" fontId="16" fillId="3" borderId="2" xfId="0" applyNumberFormat="1" applyFont="1" applyFill="1" applyBorder="1" applyAlignment="1">
      <alignment horizontal="right" vertical="center" wrapText="1"/>
    </xf>
    <xf numFmtId="0" fontId="16" fillId="3" borderId="26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164" fontId="17" fillId="3" borderId="12" xfId="0" applyNumberFormat="1" applyFont="1" applyFill="1" applyBorder="1" applyAlignment="1">
      <alignment horizontal="right" vertical="center" wrapText="1"/>
    </xf>
    <xf numFmtId="164" fontId="16" fillId="3" borderId="12" xfId="0" applyNumberFormat="1" applyFont="1" applyFill="1" applyBorder="1" applyAlignment="1">
      <alignment horizontal="right" vertical="center" wrapText="1"/>
    </xf>
    <xf numFmtId="164" fontId="16" fillId="3" borderId="23" xfId="0" applyNumberFormat="1" applyFont="1" applyFill="1" applyBorder="1" applyAlignment="1">
      <alignment horizontal="right"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164" fontId="16" fillId="3" borderId="16" xfId="0" applyNumberFormat="1" applyFont="1" applyFill="1" applyBorder="1" applyAlignment="1">
      <alignment horizontal="right" vertical="center" wrapText="1"/>
    </xf>
    <xf numFmtId="164" fontId="16" fillId="3" borderId="13" xfId="0" applyNumberFormat="1" applyFont="1" applyFill="1" applyBorder="1" applyAlignment="1">
      <alignment horizontal="right" vertical="center" wrapText="1"/>
    </xf>
    <xf numFmtId="164" fontId="16" fillId="3" borderId="22" xfId="0" applyNumberFormat="1" applyFont="1" applyFill="1" applyBorder="1" applyAlignment="1">
      <alignment horizontal="right" vertical="center" wrapText="1"/>
    </xf>
    <xf numFmtId="164" fontId="16" fillId="3" borderId="9" xfId="0" applyNumberFormat="1" applyFont="1" applyFill="1" applyBorder="1" applyAlignment="1">
      <alignment horizontal="right" vertical="center" wrapText="1"/>
    </xf>
    <xf numFmtId="164" fontId="17" fillId="3" borderId="14" xfId="0" applyNumberFormat="1" applyFont="1" applyFill="1" applyBorder="1" applyAlignment="1">
      <alignment horizontal="right" vertical="center" wrapText="1"/>
    </xf>
    <xf numFmtId="164" fontId="16" fillId="3" borderId="8" xfId="0" applyNumberFormat="1" applyFont="1" applyFill="1" applyBorder="1" applyAlignment="1">
      <alignment horizontal="right" vertical="center" wrapText="1"/>
    </xf>
    <xf numFmtId="164" fontId="16" fillId="3" borderId="2" xfId="0" applyNumberFormat="1" applyFont="1" applyFill="1" applyBorder="1" applyAlignment="1">
      <alignment vertical="center" wrapText="1"/>
    </xf>
    <xf numFmtId="164" fontId="16" fillId="3" borderId="4" xfId="0" applyNumberFormat="1" applyFont="1" applyFill="1" applyBorder="1" applyAlignment="1">
      <alignment vertical="center" wrapText="1"/>
    </xf>
    <xf numFmtId="164" fontId="16" fillId="3" borderId="10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164" fontId="15" fillId="3" borderId="17" xfId="0" applyNumberFormat="1" applyFont="1" applyFill="1" applyBorder="1" applyAlignment="1">
      <alignment horizontal="right" vertical="center" wrapText="1"/>
    </xf>
    <xf numFmtId="164" fontId="15" fillId="3" borderId="11" xfId="0" applyNumberFormat="1" applyFont="1" applyFill="1" applyBorder="1" applyAlignment="1">
      <alignment horizontal="right" vertical="center" wrapText="1"/>
    </xf>
    <xf numFmtId="164" fontId="15" fillId="3" borderId="21" xfId="0" applyNumberFormat="1" applyFont="1" applyFill="1" applyBorder="1" applyAlignment="1">
      <alignment horizontal="right" vertical="center" wrapText="1"/>
    </xf>
    <xf numFmtId="164" fontId="16" fillId="3" borderId="17" xfId="0" applyNumberFormat="1" applyFont="1" applyFill="1" applyBorder="1" applyAlignment="1">
      <alignment horizontal="right" vertical="center" wrapText="1"/>
    </xf>
    <xf numFmtId="164" fontId="16" fillId="3" borderId="21" xfId="0" applyNumberFormat="1" applyFont="1" applyFill="1" applyBorder="1" applyAlignment="1">
      <alignment horizontal="right" vertical="center" wrapText="1"/>
    </xf>
    <xf numFmtId="0" fontId="16" fillId="3" borderId="13" xfId="0" applyFont="1" applyFill="1" applyBorder="1" applyAlignment="1">
      <alignment vertical="center" wrapText="1"/>
    </xf>
    <xf numFmtId="0" fontId="16" fillId="3" borderId="12" xfId="0" applyFont="1" applyFill="1" applyBorder="1" applyAlignment="1">
      <alignment vertical="center" wrapText="1"/>
    </xf>
    <xf numFmtId="164" fontId="16" fillId="3" borderId="18" xfId="0" applyNumberFormat="1" applyFont="1" applyFill="1" applyBorder="1" applyAlignment="1">
      <alignment horizontal="right" vertical="center" wrapText="1"/>
    </xf>
    <xf numFmtId="0" fontId="16" fillId="3" borderId="18" xfId="0" applyFont="1" applyFill="1" applyBorder="1" applyAlignment="1">
      <alignment vertical="center" wrapText="1"/>
    </xf>
    <xf numFmtId="0" fontId="16" fillId="3" borderId="14" xfId="0" applyFont="1" applyFill="1" applyBorder="1" applyAlignment="1">
      <alignment vertical="center" wrapText="1"/>
    </xf>
    <xf numFmtId="164" fontId="16" fillId="3" borderId="11" xfId="0" applyNumberFormat="1" applyFont="1" applyFill="1" applyBorder="1" applyAlignment="1">
      <alignment horizontal="right" vertical="center" wrapText="1"/>
    </xf>
    <xf numFmtId="0" fontId="16" fillId="3" borderId="15" xfId="0" applyFont="1" applyFill="1" applyBorder="1" applyAlignment="1">
      <alignment horizontal="left" vertical="center" wrapText="1"/>
    </xf>
    <xf numFmtId="164" fontId="16" fillId="3" borderId="15" xfId="0" applyNumberFormat="1" applyFont="1" applyFill="1" applyBorder="1" applyAlignment="1">
      <alignment horizontal="right" vertical="center" wrapText="1"/>
    </xf>
    <xf numFmtId="164" fontId="16" fillId="3" borderId="11" xfId="0" applyNumberFormat="1" applyFont="1" applyFill="1" applyBorder="1" applyAlignment="1">
      <alignment horizontal="right" vertical="center" wrapText="1"/>
    </xf>
    <xf numFmtId="164" fontId="16" fillId="3" borderId="15" xfId="0" applyNumberFormat="1" applyFont="1" applyFill="1" applyBorder="1" applyAlignment="1">
      <alignment horizontal="right" vertical="center" wrapText="1"/>
    </xf>
    <xf numFmtId="164" fontId="16" fillId="3" borderId="14" xfId="0" applyNumberFormat="1" applyFont="1" applyFill="1" applyBorder="1" applyAlignment="1">
      <alignment horizontal="right" vertical="center" wrapText="1"/>
    </xf>
    <xf numFmtId="164" fontId="16" fillId="3" borderId="12" xfId="0" applyNumberFormat="1" applyFont="1" applyFill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right" vertical="center" wrapText="1"/>
    </xf>
    <xf numFmtId="164" fontId="16" fillId="3" borderId="13" xfId="0" applyNumberFormat="1" applyFont="1" applyFill="1" applyBorder="1" applyAlignment="1">
      <alignment horizontal="right" vertical="center" wrapText="1"/>
    </xf>
    <xf numFmtId="164" fontId="16" fillId="3" borderId="4" xfId="0" applyNumberFormat="1" applyFont="1" applyFill="1" applyBorder="1" applyAlignment="1">
      <alignment horizontal="right" vertical="center" wrapText="1"/>
    </xf>
    <xf numFmtId="164" fontId="16" fillId="3" borderId="17" xfId="0" applyNumberFormat="1" applyFont="1" applyFill="1" applyBorder="1" applyAlignment="1">
      <alignment horizontal="right" vertical="center" wrapText="1"/>
    </xf>
    <xf numFmtId="164" fontId="16" fillId="3" borderId="18" xfId="0" applyNumberFormat="1" applyFont="1" applyFill="1" applyBorder="1" applyAlignment="1">
      <alignment horizontal="right" vertical="center" wrapText="1"/>
    </xf>
    <xf numFmtId="164" fontId="16" fillId="3" borderId="2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16" fillId="3" borderId="27" xfId="0" applyNumberFormat="1" applyFont="1" applyFill="1" applyBorder="1" applyAlignment="1">
      <alignment horizontal="right" vertical="center" wrapText="1"/>
    </xf>
    <xf numFmtId="164" fontId="16" fillId="3" borderId="28" xfId="0" applyNumberFormat="1" applyFont="1" applyFill="1" applyBorder="1" applyAlignment="1">
      <alignment horizontal="right" vertical="center" wrapText="1"/>
    </xf>
    <xf numFmtId="164" fontId="16" fillId="3" borderId="16" xfId="0" applyNumberFormat="1" applyFont="1" applyFill="1" applyBorder="1" applyAlignment="1">
      <alignment horizontal="right" vertical="center" wrapText="1"/>
    </xf>
    <xf numFmtId="164" fontId="16" fillId="3" borderId="19" xfId="0" applyNumberFormat="1" applyFont="1" applyFill="1" applyBorder="1" applyAlignment="1">
      <alignment horizontal="right" vertical="center" wrapText="1"/>
    </xf>
    <xf numFmtId="164" fontId="16" fillId="3" borderId="29" xfId="0" applyNumberFormat="1" applyFont="1" applyFill="1" applyBorder="1" applyAlignment="1">
      <alignment horizontal="right" vertical="center" wrapText="1"/>
    </xf>
    <xf numFmtId="164" fontId="16" fillId="3" borderId="30" xfId="0" applyNumberFormat="1" applyFont="1" applyFill="1" applyBorder="1" applyAlignment="1">
      <alignment horizontal="right" vertical="center" wrapText="1"/>
    </xf>
    <xf numFmtId="164" fontId="16" fillId="3" borderId="23" xfId="0" applyNumberFormat="1" applyFont="1" applyFill="1" applyBorder="1" applyAlignment="1">
      <alignment horizontal="right" vertical="center" wrapText="1"/>
    </xf>
    <xf numFmtId="164" fontId="16" fillId="3" borderId="24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right" vertical="center" wrapText="1"/>
    </xf>
    <xf numFmtId="164" fontId="16" fillId="3" borderId="21" xfId="0" applyNumberFormat="1" applyFont="1" applyFill="1" applyBorder="1" applyAlignment="1">
      <alignment horizontal="right" vertical="center" wrapText="1"/>
    </xf>
    <xf numFmtId="164" fontId="16" fillId="3" borderId="22" xfId="0" applyNumberFormat="1" applyFont="1" applyFill="1" applyBorder="1" applyAlignment="1">
      <alignment horizontal="right" vertical="center" wrapText="1"/>
    </xf>
    <xf numFmtId="164" fontId="17" fillId="3" borderId="1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164" fontId="17" fillId="3" borderId="14" xfId="0" applyNumberFormat="1" applyFont="1" applyFill="1" applyBorder="1" applyAlignment="1">
      <alignment horizontal="right" vertical="center" wrapText="1"/>
    </xf>
    <xf numFmtId="164" fontId="16" fillId="3" borderId="34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 wrapText="1"/>
    </xf>
    <xf numFmtId="164" fontId="17" fillId="3" borderId="13" xfId="0" applyNumberFormat="1" applyFont="1" applyFill="1" applyBorder="1" applyAlignment="1">
      <alignment horizontal="right" vertical="center" wrapText="1"/>
    </xf>
    <xf numFmtId="0" fontId="16" fillId="3" borderId="16" xfId="0" applyFont="1" applyFill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horizontal="right" vertical="center" wrapText="1"/>
    </xf>
    <xf numFmtId="0" fontId="16" fillId="3" borderId="11" xfId="0" applyFont="1" applyFill="1" applyBorder="1" applyAlignment="1">
      <alignment vertical="center" wrapText="1"/>
    </xf>
    <xf numFmtId="0" fontId="16" fillId="3" borderId="15" xfId="0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164" fontId="17" fillId="3" borderId="4" xfId="0" applyNumberFormat="1" applyFont="1" applyFill="1" applyBorder="1" applyAlignment="1">
      <alignment horizontal="right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right" vertical="center" wrapText="1"/>
    </xf>
    <xf numFmtId="164" fontId="16" fillId="3" borderId="35" xfId="0" applyNumberFormat="1" applyFont="1" applyFill="1" applyBorder="1" applyAlignment="1">
      <alignment horizontal="right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164" fontId="16" fillId="3" borderId="31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10" fillId="0" borderId="33" xfId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wrapText="1"/>
    </xf>
    <xf numFmtId="0" fontId="10" fillId="0" borderId="32" xfId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36" xfId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&#1044;&#1083;&#1103;%20&#1055;&#1060;&#1061;&#1044;/2021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&#1044;&#1083;&#1103;%20&#1055;&#1060;&#1061;&#1044;/202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ниципальное всего"/>
      <sheetName val="10037"/>
      <sheetName val="24219"/>
      <sheetName val="40000"/>
      <sheetName val="40001"/>
      <sheetName val="40002"/>
      <sheetName val="40003"/>
      <sheetName val="24210"/>
      <sheetName val="ДОХОДЫ"/>
    </sheetNames>
    <sheetDataSet>
      <sheetData sheetId="0">
        <row r="4">
          <cell r="B4">
            <v>10051612.59</v>
          </cell>
        </row>
      </sheetData>
      <sheetData sheetId="1">
        <row r="5">
          <cell r="B5">
            <v>1094857.2</v>
          </cell>
        </row>
      </sheetData>
      <sheetData sheetId="2">
        <row r="5">
          <cell r="B5">
            <v>12395981.35</v>
          </cell>
        </row>
      </sheetData>
      <sheetData sheetId="3">
        <row r="4">
          <cell r="B4">
            <v>1071055.95</v>
          </cell>
        </row>
        <row r="18">
          <cell r="L18">
            <v>0</v>
          </cell>
        </row>
      </sheetData>
      <sheetData sheetId="4"/>
      <sheetData sheetId="5"/>
      <sheetData sheetId="6"/>
      <sheetData sheetId="7">
        <row r="4">
          <cell r="B4">
            <v>0</v>
          </cell>
        </row>
        <row r="18">
          <cell r="K18">
            <v>0</v>
          </cell>
          <cell r="L18">
            <v>0</v>
          </cell>
        </row>
      </sheetData>
      <sheetData sheetId="8">
        <row r="4">
          <cell r="D4">
            <v>16220138.85</v>
          </cell>
        </row>
        <row r="18">
          <cell r="K18">
            <v>0</v>
          </cell>
          <cell r="M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ниципальное всего"/>
      <sheetName val="10037"/>
      <sheetName val="24219"/>
      <sheetName val="40000"/>
      <sheetName val="40001"/>
      <sheetName val="40002"/>
      <sheetName val="40003"/>
      <sheetName val="24210"/>
      <sheetName val="ДОХОДЫ"/>
    </sheetNames>
    <sheetDataSet>
      <sheetData sheetId="0">
        <row r="4">
          <cell r="B4">
            <v>9549391.3100000005</v>
          </cell>
        </row>
      </sheetData>
      <sheetData sheetId="1">
        <row r="5">
          <cell r="B5">
            <v>1094857.2</v>
          </cell>
        </row>
      </sheetData>
      <sheetData sheetId="2">
        <row r="5">
          <cell r="B5">
            <v>11707321.560000001</v>
          </cell>
        </row>
      </sheetData>
      <sheetData sheetId="3">
        <row r="4">
          <cell r="B4">
            <v>1071055.95</v>
          </cell>
        </row>
        <row r="18">
          <cell r="L18">
            <v>0</v>
          </cell>
        </row>
      </sheetData>
      <sheetData sheetId="4"/>
      <sheetData sheetId="5"/>
      <sheetData sheetId="6"/>
      <sheetData sheetId="7">
        <row r="4">
          <cell r="B4">
            <v>0</v>
          </cell>
        </row>
      </sheetData>
      <sheetData sheetId="8">
        <row r="4">
          <cell r="D4">
            <v>15577893.76</v>
          </cell>
        </row>
        <row r="18">
          <cell r="K18">
            <v>0</v>
          </cell>
          <cell r="M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"/>
  <sheetViews>
    <sheetView tabSelected="1" view="pageBreakPreview" zoomScale="55" zoomScaleNormal="55" zoomScaleSheetLayoutView="55" workbookViewId="0">
      <pane xSplit="5" topLeftCell="F1" activePane="topRight" state="frozen"/>
      <selection activeCell="A10" sqref="A10"/>
      <selection pane="topRight" activeCell="A21" sqref="A21:XFD21"/>
    </sheetView>
  </sheetViews>
  <sheetFormatPr defaultColWidth="9.140625" defaultRowHeight="12.75" x14ac:dyDescent="0.25"/>
  <cols>
    <col min="1" max="1" width="58.7109375" style="1" customWidth="1"/>
    <col min="2" max="2" width="7.42578125" style="1" customWidth="1"/>
    <col min="3" max="3" width="7.140625" style="1" customWidth="1"/>
    <col min="4" max="4" width="7.7109375" style="1" bestFit="1" customWidth="1"/>
    <col min="5" max="5" width="16.5703125" style="3" customWidth="1"/>
    <col min="6" max="6" width="24.140625" style="1" customWidth="1"/>
    <col min="7" max="7" width="29.7109375" style="1" customWidth="1"/>
    <col min="8" max="9" width="23.5703125" style="1" customWidth="1"/>
    <col min="10" max="10" width="13.42578125" style="1" customWidth="1"/>
    <col min="11" max="11" width="13.28515625" style="1" customWidth="1"/>
    <col min="12" max="12" width="15.28515625" style="1" bestFit="1" customWidth="1"/>
    <col min="13" max="13" width="9.5703125" style="1" customWidth="1"/>
    <col min="14" max="14" width="16.5703125" style="3" bestFit="1" customWidth="1"/>
    <col min="15" max="15" width="16.5703125" style="1" customWidth="1"/>
    <col min="16" max="16" width="23.5703125" style="1" customWidth="1"/>
    <col min="17" max="17" width="9.7109375" style="1" hidden="1" customWidth="1"/>
    <col min="18" max="18" width="14.7109375" style="1" customWidth="1"/>
    <col min="19" max="19" width="15.7109375" style="1" hidden="1" customWidth="1"/>
    <col min="20" max="20" width="16.5703125" style="3" bestFit="1" customWidth="1"/>
    <col min="21" max="21" width="16.28515625" style="1" customWidth="1"/>
    <col min="22" max="22" width="23.5703125" style="1" customWidth="1"/>
    <col min="23" max="23" width="9.7109375" style="1" hidden="1" customWidth="1"/>
    <col min="24" max="24" width="14.85546875" style="1" customWidth="1"/>
    <col min="25" max="25" width="15.7109375" style="1" hidden="1" customWidth="1"/>
    <col min="26" max="26" width="7.7109375" style="3" bestFit="1" customWidth="1"/>
    <col min="27" max="27" width="11.5703125" style="1" customWidth="1"/>
    <col min="28" max="29" width="15.7109375" style="1" hidden="1" customWidth="1"/>
    <col min="30" max="30" width="15" style="1" customWidth="1"/>
    <col min="31" max="31" width="15.7109375" style="1" hidden="1" customWidth="1"/>
    <col min="32" max="32" width="0.7109375" style="1" customWidth="1"/>
    <col min="33" max="16384" width="9.140625" style="1"/>
  </cols>
  <sheetData>
    <row r="1" spans="1:32" ht="18.75" customHeight="1" x14ac:dyDescent="0.25">
      <c r="A1" s="121" t="s">
        <v>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</row>
    <row r="2" spans="1:32" ht="18.75" customHeight="1" x14ac:dyDescent="0.25">
      <c r="A2" s="122" t="s">
        <v>136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2" ht="13.5" thickBot="1" x14ac:dyDescent="0.3">
      <c r="A3" s="2"/>
      <c r="B3" s="2"/>
      <c r="C3" s="2"/>
      <c r="D3" s="2"/>
      <c r="F3" s="2"/>
      <c r="G3" s="2"/>
      <c r="H3" s="2"/>
      <c r="I3" s="2"/>
      <c r="J3" s="2"/>
      <c r="K3" s="2"/>
      <c r="L3" s="2"/>
      <c r="M3" s="2"/>
      <c r="O3" s="2"/>
      <c r="P3" s="2"/>
      <c r="Q3" s="2"/>
      <c r="R3" s="2"/>
      <c r="S3" s="2"/>
      <c r="U3" s="2"/>
      <c r="V3" s="2"/>
      <c r="W3" s="2"/>
      <c r="X3" s="2"/>
      <c r="Y3" s="2"/>
      <c r="AA3" s="2"/>
      <c r="AB3" s="2"/>
      <c r="AC3" s="2"/>
      <c r="AD3" s="2"/>
      <c r="AE3" s="2"/>
    </row>
    <row r="4" spans="1:32" s="2" customFormat="1" ht="20.100000000000001" customHeight="1" thickBot="1" x14ac:dyDescent="0.3">
      <c r="A4" s="136" t="s">
        <v>0</v>
      </c>
      <c r="B4" s="136" t="s">
        <v>1</v>
      </c>
      <c r="C4" s="137" t="s">
        <v>2</v>
      </c>
      <c r="D4" s="136"/>
      <c r="E4" s="131" t="s">
        <v>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4"/>
    </row>
    <row r="5" spans="1:32" s="2" customFormat="1" ht="22.9" customHeight="1" thickBot="1" x14ac:dyDescent="0.3">
      <c r="A5" s="136"/>
      <c r="B5" s="136"/>
      <c r="C5" s="137"/>
      <c r="D5" s="136"/>
      <c r="E5" s="131" t="s">
        <v>71</v>
      </c>
      <c r="F5" s="131"/>
      <c r="G5" s="131"/>
      <c r="H5" s="131"/>
      <c r="I5" s="131"/>
      <c r="J5" s="131"/>
      <c r="K5" s="131"/>
      <c r="L5" s="131"/>
      <c r="M5" s="131"/>
      <c r="N5" s="131" t="s">
        <v>72</v>
      </c>
      <c r="O5" s="131"/>
      <c r="P5" s="131"/>
      <c r="Q5" s="131"/>
      <c r="R5" s="131"/>
      <c r="S5" s="131"/>
      <c r="T5" s="131" t="s">
        <v>75</v>
      </c>
      <c r="U5" s="131"/>
      <c r="V5" s="131"/>
      <c r="W5" s="131"/>
      <c r="X5" s="131"/>
      <c r="Y5" s="131"/>
      <c r="Z5" s="131" t="s">
        <v>4</v>
      </c>
      <c r="AA5" s="131"/>
      <c r="AB5" s="131"/>
      <c r="AC5" s="131"/>
      <c r="AD5" s="131"/>
      <c r="AE5" s="140"/>
      <c r="AF5" s="4"/>
    </row>
    <row r="6" spans="1:32" s="2" customFormat="1" ht="19.899999999999999" customHeight="1" thickBot="1" x14ac:dyDescent="0.3">
      <c r="A6" s="136"/>
      <c r="B6" s="136"/>
      <c r="C6" s="137"/>
      <c r="D6" s="136"/>
      <c r="E6" s="138" t="s">
        <v>70</v>
      </c>
      <c r="F6" s="131" t="s">
        <v>5</v>
      </c>
      <c r="G6" s="131"/>
      <c r="H6" s="131"/>
      <c r="I6" s="131"/>
      <c r="J6" s="131"/>
      <c r="K6" s="131"/>
      <c r="L6" s="131"/>
      <c r="M6" s="131"/>
      <c r="N6" s="139" t="s">
        <v>70</v>
      </c>
      <c r="O6" s="131" t="s">
        <v>5</v>
      </c>
      <c r="P6" s="131"/>
      <c r="Q6" s="131"/>
      <c r="R6" s="131"/>
      <c r="S6" s="131"/>
      <c r="T6" s="139" t="s">
        <v>70</v>
      </c>
      <c r="U6" s="131" t="s">
        <v>5</v>
      </c>
      <c r="V6" s="131"/>
      <c r="W6" s="131"/>
      <c r="X6" s="131"/>
      <c r="Y6" s="131"/>
      <c r="Z6" s="139" t="s">
        <v>70</v>
      </c>
      <c r="AA6" s="131" t="s">
        <v>5</v>
      </c>
      <c r="AB6" s="131"/>
      <c r="AC6" s="131"/>
      <c r="AD6" s="131"/>
      <c r="AE6" s="140"/>
      <c r="AF6" s="4"/>
    </row>
    <row r="7" spans="1:32" s="2" customFormat="1" ht="120.6" customHeight="1" thickBot="1" x14ac:dyDescent="0.3">
      <c r="A7" s="136"/>
      <c r="B7" s="136"/>
      <c r="C7" s="151" t="s">
        <v>7</v>
      </c>
      <c r="D7" s="136" t="s">
        <v>8</v>
      </c>
      <c r="E7" s="138"/>
      <c r="F7" s="140" t="s">
        <v>9</v>
      </c>
      <c r="G7" s="112" t="s">
        <v>154</v>
      </c>
      <c r="H7" s="113"/>
      <c r="I7" s="113"/>
      <c r="J7" s="114"/>
      <c r="K7" s="152" t="s">
        <v>11</v>
      </c>
      <c r="L7" s="131" t="s">
        <v>12</v>
      </c>
      <c r="M7" s="131"/>
      <c r="N7" s="139"/>
      <c r="O7" s="140" t="s">
        <v>9</v>
      </c>
      <c r="P7" s="41" t="s">
        <v>154</v>
      </c>
      <c r="Q7" s="141" t="s">
        <v>11</v>
      </c>
      <c r="R7" s="131" t="s">
        <v>12</v>
      </c>
      <c r="S7" s="131"/>
      <c r="T7" s="139"/>
      <c r="U7" s="140" t="s">
        <v>9</v>
      </c>
      <c r="V7" s="41" t="s">
        <v>154</v>
      </c>
      <c r="W7" s="141" t="s">
        <v>11</v>
      </c>
      <c r="X7" s="131" t="s">
        <v>12</v>
      </c>
      <c r="Y7" s="131"/>
      <c r="Z7" s="139"/>
      <c r="AA7" s="140" t="s">
        <v>9</v>
      </c>
      <c r="AB7" s="131" t="s">
        <v>10</v>
      </c>
      <c r="AC7" s="141" t="s">
        <v>11</v>
      </c>
      <c r="AD7" s="131" t="s">
        <v>12</v>
      </c>
      <c r="AE7" s="140"/>
      <c r="AF7" s="4"/>
    </row>
    <row r="8" spans="1:32" s="2" customFormat="1" ht="273" customHeight="1" thickBot="1" x14ac:dyDescent="0.3">
      <c r="A8" s="136"/>
      <c r="B8" s="136"/>
      <c r="C8" s="151"/>
      <c r="D8" s="136"/>
      <c r="E8" s="138"/>
      <c r="F8" s="140"/>
      <c r="G8" s="40" t="s">
        <v>151</v>
      </c>
      <c r="H8" s="40" t="s">
        <v>159</v>
      </c>
      <c r="I8" s="40" t="s">
        <v>160</v>
      </c>
      <c r="J8" s="46" t="s">
        <v>155</v>
      </c>
      <c r="K8" s="153"/>
      <c r="L8" s="43" t="s">
        <v>6</v>
      </c>
      <c r="M8" s="44" t="s">
        <v>13</v>
      </c>
      <c r="N8" s="139"/>
      <c r="O8" s="140"/>
      <c r="P8" s="40" t="s">
        <v>151</v>
      </c>
      <c r="Q8" s="142"/>
      <c r="R8" s="43" t="s">
        <v>6</v>
      </c>
      <c r="S8" s="44" t="s">
        <v>13</v>
      </c>
      <c r="T8" s="139"/>
      <c r="U8" s="140"/>
      <c r="V8" s="40" t="s">
        <v>151</v>
      </c>
      <c r="W8" s="142"/>
      <c r="X8" s="43" t="s">
        <v>6</v>
      </c>
      <c r="Y8" s="44" t="s">
        <v>13</v>
      </c>
      <c r="Z8" s="139"/>
      <c r="AA8" s="140"/>
      <c r="AB8" s="131"/>
      <c r="AC8" s="142"/>
      <c r="AD8" s="43" t="s">
        <v>6</v>
      </c>
      <c r="AE8" s="45" t="s">
        <v>13</v>
      </c>
      <c r="AF8" s="4"/>
    </row>
    <row r="9" spans="1:32" s="48" customFormat="1" ht="15" customHeight="1" thickBot="1" x14ac:dyDescent="0.3">
      <c r="A9" s="86">
        <v>1</v>
      </c>
      <c r="B9" s="87">
        <v>2</v>
      </c>
      <c r="C9" s="88">
        <v>3</v>
      </c>
      <c r="D9" s="87">
        <v>4</v>
      </c>
      <c r="E9" s="89">
        <v>5</v>
      </c>
      <c r="F9" s="88">
        <v>6</v>
      </c>
      <c r="G9" s="87">
        <v>7</v>
      </c>
      <c r="H9" s="87"/>
      <c r="I9" s="87"/>
      <c r="J9" s="87">
        <v>8</v>
      </c>
      <c r="K9" s="88">
        <v>9</v>
      </c>
      <c r="L9" s="87">
        <v>10</v>
      </c>
      <c r="M9" s="90">
        <v>11</v>
      </c>
      <c r="N9" s="87">
        <v>12</v>
      </c>
      <c r="O9" s="88">
        <v>13</v>
      </c>
      <c r="P9" s="87"/>
      <c r="Q9" s="88"/>
      <c r="R9" s="87">
        <v>14</v>
      </c>
      <c r="S9" s="90"/>
      <c r="T9" s="87">
        <v>15</v>
      </c>
      <c r="U9" s="88">
        <v>16</v>
      </c>
      <c r="V9" s="87"/>
      <c r="W9" s="88"/>
      <c r="X9" s="87">
        <v>17</v>
      </c>
      <c r="Y9" s="90"/>
      <c r="Z9" s="87">
        <v>18</v>
      </c>
      <c r="AA9" s="88">
        <v>19</v>
      </c>
      <c r="AB9" s="87"/>
      <c r="AC9" s="88"/>
      <c r="AD9" s="87">
        <v>20</v>
      </c>
      <c r="AE9" s="88"/>
      <c r="AF9" s="47"/>
    </row>
    <row r="10" spans="1:32" s="52" customFormat="1" ht="19.899999999999999" customHeight="1" x14ac:dyDescent="0.25">
      <c r="A10" s="91" t="s">
        <v>14</v>
      </c>
      <c r="B10" s="92">
        <v>1</v>
      </c>
      <c r="C10" s="93" t="s">
        <v>15</v>
      </c>
      <c r="D10" s="94" t="s">
        <v>15</v>
      </c>
      <c r="E10" s="49">
        <f>SUM(F10:M10)</f>
        <v>1226248.5899999999</v>
      </c>
      <c r="F10" s="95">
        <f>58477.28+38595.36</f>
        <v>97072.639999999999</v>
      </c>
      <c r="G10" s="49">
        <v>0</v>
      </c>
      <c r="H10" s="49"/>
      <c r="I10" s="49"/>
      <c r="J10" s="96">
        <v>129430</v>
      </c>
      <c r="K10" s="95"/>
      <c r="L10" s="49">
        <f>952267.32+47478.63</f>
        <v>999745.95</v>
      </c>
      <c r="M10" s="97">
        <f t="shared" ref="M10" si="0">-M99</f>
        <v>0</v>
      </c>
      <c r="N10" s="50">
        <f>SUM(O10:S10)</f>
        <v>0</v>
      </c>
      <c r="O10" s="98"/>
      <c r="P10" s="50"/>
      <c r="Q10" s="98"/>
      <c r="R10" s="50"/>
      <c r="S10" s="99"/>
      <c r="T10" s="50">
        <f>SUM(U10:Y10)</f>
        <v>0</v>
      </c>
      <c r="U10" s="98"/>
      <c r="V10" s="50"/>
      <c r="W10" s="98"/>
      <c r="X10" s="50"/>
      <c r="Y10" s="99"/>
      <c r="Z10" s="50">
        <f>SUM(AA10:AE10)</f>
        <v>0</v>
      </c>
      <c r="AA10" s="98"/>
      <c r="AB10" s="50"/>
      <c r="AC10" s="98"/>
      <c r="AD10" s="50"/>
      <c r="AE10" s="98"/>
      <c r="AF10" s="51"/>
    </row>
    <row r="11" spans="1:32" s="52" customFormat="1" ht="19.899999999999999" customHeight="1" thickBot="1" x14ac:dyDescent="0.3">
      <c r="A11" s="100" t="s">
        <v>16</v>
      </c>
      <c r="B11" s="74">
        <v>2</v>
      </c>
      <c r="C11" s="75" t="s">
        <v>15</v>
      </c>
      <c r="D11" s="76" t="s">
        <v>15</v>
      </c>
      <c r="E11" s="53">
        <f>SUM(F11:M11)</f>
        <v>0</v>
      </c>
      <c r="F11" s="77"/>
      <c r="G11" s="78"/>
      <c r="H11" s="78"/>
      <c r="I11" s="78"/>
      <c r="J11" s="78"/>
      <c r="K11" s="77"/>
      <c r="L11" s="78"/>
      <c r="M11" s="79"/>
      <c r="N11" s="54">
        <f>SUM(O11:S11)</f>
        <v>0</v>
      </c>
      <c r="O11" s="77"/>
      <c r="P11" s="78"/>
      <c r="Q11" s="77"/>
      <c r="R11" s="78"/>
      <c r="S11" s="79"/>
      <c r="T11" s="54">
        <f>SUM(U11:Y11)</f>
        <v>0</v>
      </c>
      <c r="U11" s="77"/>
      <c r="V11" s="78"/>
      <c r="W11" s="77"/>
      <c r="X11" s="78"/>
      <c r="Y11" s="79"/>
      <c r="Z11" s="54">
        <f>SUM(AA11:AE11)</f>
        <v>0</v>
      </c>
      <c r="AA11" s="77"/>
      <c r="AB11" s="78"/>
      <c r="AC11" s="77"/>
      <c r="AD11" s="78"/>
      <c r="AE11" s="77"/>
      <c r="AF11" s="51"/>
    </row>
    <row r="12" spans="1:32" s="52" customFormat="1" ht="30" customHeight="1" thickBot="1" x14ac:dyDescent="0.3">
      <c r="A12" s="55" t="s">
        <v>17</v>
      </c>
      <c r="B12" s="56">
        <v>1000</v>
      </c>
      <c r="C12" s="57" t="s">
        <v>18</v>
      </c>
      <c r="D12" s="58" t="s">
        <v>18</v>
      </c>
      <c r="E12" s="59">
        <f>SUM(F12:M12)</f>
        <v>31940739.059999999</v>
      </c>
      <c r="F12" s="60">
        <f>F13+F19+F24+F26+F27</f>
        <v>27034806.07</v>
      </c>
      <c r="G12" s="60">
        <f t="shared" ref="G12:M12" si="1">G13+G19+G24+G26+G27</f>
        <v>67058</v>
      </c>
      <c r="H12" s="60">
        <f t="shared" si="1"/>
        <v>100000</v>
      </c>
      <c r="I12" s="60">
        <f t="shared" si="1"/>
        <v>29522</v>
      </c>
      <c r="J12" s="60">
        <f t="shared" ref="J12" si="2">J13+J19+J24+J26+J27</f>
        <v>0</v>
      </c>
      <c r="K12" s="61">
        <f t="shared" si="1"/>
        <v>0</v>
      </c>
      <c r="L12" s="60">
        <f t="shared" si="1"/>
        <v>4709352.9899999993</v>
      </c>
      <c r="M12" s="60">
        <f t="shared" si="1"/>
        <v>0</v>
      </c>
      <c r="N12" s="60">
        <f>SUM(O12:S12)</f>
        <v>0</v>
      </c>
      <c r="O12" s="60">
        <f>O13+O19+O24+O26+O27</f>
        <v>0</v>
      </c>
      <c r="P12" s="60">
        <f t="shared" ref="P12" si="3">P13+P19+P24+P26+P27</f>
        <v>0</v>
      </c>
      <c r="Q12" s="60">
        <f t="shared" ref="Q12" si="4">Q13+Q19+Q24+Q26+Q27</f>
        <v>0</v>
      </c>
      <c r="R12" s="60">
        <f t="shared" ref="R12" si="5">R13+R19+R24+R26+R27</f>
        <v>0</v>
      </c>
      <c r="S12" s="60">
        <f t="shared" ref="S12" si="6">S13+S19+S24+S26+S27</f>
        <v>0</v>
      </c>
      <c r="T12" s="60">
        <f>SUM(U12:Y12)</f>
        <v>0</v>
      </c>
      <c r="U12" s="60">
        <f>U13+U19+U24+U26+U27</f>
        <v>0</v>
      </c>
      <c r="V12" s="60">
        <f t="shared" ref="V12" si="7">V13+V19+V24+V26+V27</f>
        <v>0</v>
      </c>
      <c r="W12" s="60">
        <f t="shared" ref="W12" si="8">W13+W19+W24+W26+W27</f>
        <v>0</v>
      </c>
      <c r="X12" s="60">
        <f t="shared" ref="X12" si="9">X13+X19+X24+X26+X27</f>
        <v>0</v>
      </c>
      <c r="Y12" s="60">
        <f t="shared" ref="Y12" si="10">Y13+Y19+Y24+Y26+Y27</f>
        <v>0</v>
      </c>
      <c r="Z12" s="60">
        <f>SUM(AA12:AE12)</f>
        <v>0</v>
      </c>
      <c r="AA12" s="60">
        <f>AA13+AA19+AA24+AA26+AA27</f>
        <v>0</v>
      </c>
      <c r="AB12" s="60">
        <f t="shared" ref="AB12" si="11">AB13+AB19+AB24+AB26+AB27</f>
        <v>0</v>
      </c>
      <c r="AC12" s="60">
        <f t="shared" ref="AC12" si="12">AC13+AC19+AC24+AC26+AC27</f>
        <v>0</v>
      </c>
      <c r="AD12" s="60">
        <f t="shared" ref="AD12" si="13">AD13+AD19+AD24+AD26+AD27</f>
        <v>0</v>
      </c>
      <c r="AE12" s="60">
        <f t="shared" ref="AE12" si="14">AE13+AE19+AE24+AE26+AE27</f>
        <v>0</v>
      </c>
      <c r="AF12" s="51"/>
    </row>
    <row r="13" spans="1:32" s="65" customFormat="1" ht="15" customHeight="1" x14ac:dyDescent="0.25">
      <c r="A13" s="62" t="s">
        <v>19</v>
      </c>
      <c r="B13" s="143">
        <v>1100</v>
      </c>
      <c r="C13" s="145">
        <v>120</v>
      </c>
      <c r="D13" s="147" t="s">
        <v>18</v>
      </c>
      <c r="E13" s="149">
        <f>SUM(F13:M14)</f>
        <v>16253.88</v>
      </c>
      <c r="F13" s="118">
        <f>SUM(F15:F18)</f>
        <v>0</v>
      </c>
      <c r="G13" s="115">
        <f>SUM(G15:G18)</f>
        <v>0</v>
      </c>
      <c r="H13" s="63"/>
      <c r="I13" s="63"/>
      <c r="J13" s="115">
        <f t="shared" ref="J13" si="15">SUM(J15:J18)</f>
        <v>0</v>
      </c>
      <c r="K13" s="150">
        <f t="shared" ref="K13:M13" si="16">SUM(K15:K18)</f>
        <v>0</v>
      </c>
      <c r="L13" s="115">
        <f>SUM(L15:L18)</f>
        <v>16253.88</v>
      </c>
      <c r="M13" s="115">
        <f t="shared" si="16"/>
        <v>0</v>
      </c>
      <c r="N13" s="149">
        <f>SUM(O13:S14)</f>
        <v>0</v>
      </c>
      <c r="O13" s="118"/>
      <c r="P13" s="115"/>
      <c r="Q13" s="115"/>
      <c r="R13" s="115"/>
      <c r="S13" s="115">
        <f t="shared" ref="S13" si="17">SUM(S15:S18)</f>
        <v>0</v>
      </c>
      <c r="T13" s="149">
        <f>SUM(U13:Y14)</f>
        <v>0</v>
      </c>
      <c r="U13" s="118"/>
      <c r="V13" s="115"/>
      <c r="W13" s="115"/>
      <c r="X13" s="115"/>
      <c r="Y13" s="115">
        <f t="shared" ref="Y13" si="18">SUM(Y15:Y18)</f>
        <v>0</v>
      </c>
      <c r="Z13" s="149">
        <f>SUM(AA13:AE14)</f>
        <v>0</v>
      </c>
      <c r="AA13" s="118">
        <f>SUM(AA15:AA18)</f>
        <v>0</v>
      </c>
      <c r="AB13" s="115">
        <f t="shared" ref="AB13:AE13" si="19">SUM(AB15:AB18)</f>
        <v>0</v>
      </c>
      <c r="AC13" s="115">
        <f t="shared" si="19"/>
        <v>0</v>
      </c>
      <c r="AD13" s="115">
        <f t="shared" si="19"/>
        <v>0</v>
      </c>
      <c r="AE13" s="123">
        <f t="shared" si="19"/>
        <v>0</v>
      </c>
      <c r="AF13" s="64"/>
    </row>
    <row r="14" spans="1:32" s="65" customFormat="1" ht="16.5" x14ac:dyDescent="0.25">
      <c r="A14" s="66" t="s">
        <v>20</v>
      </c>
      <c r="B14" s="144"/>
      <c r="C14" s="146"/>
      <c r="D14" s="148"/>
      <c r="E14" s="135"/>
      <c r="F14" s="119"/>
      <c r="G14" s="110"/>
      <c r="H14" s="50"/>
      <c r="I14" s="50"/>
      <c r="J14" s="110"/>
      <c r="K14" s="133"/>
      <c r="L14" s="110"/>
      <c r="M14" s="110"/>
      <c r="N14" s="135"/>
      <c r="O14" s="119"/>
      <c r="P14" s="110"/>
      <c r="Q14" s="110"/>
      <c r="R14" s="110"/>
      <c r="S14" s="110"/>
      <c r="T14" s="135"/>
      <c r="U14" s="119"/>
      <c r="V14" s="110"/>
      <c r="W14" s="110"/>
      <c r="X14" s="110"/>
      <c r="Y14" s="110"/>
      <c r="Z14" s="135"/>
      <c r="AA14" s="119"/>
      <c r="AB14" s="110"/>
      <c r="AC14" s="110"/>
      <c r="AD14" s="110"/>
      <c r="AE14" s="124"/>
      <c r="AF14" s="64"/>
    </row>
    <row r="15" spans="1:32" s="52" customFormat="1" ht="15" customHeight="1" x14ac:dyDescent="0.25">
      <c r="A15" s="66" t="s">
        <v>19</v>
      </c>
      <c r="B15" s="144">
        <v>1110</v>
      </c>
      <c r="C15" s="156">
        <v>120</v>
      </c>
      <c r="D15" s="148" t="s">
        <v>18</v>
      </c>
      <c r="E15" s="135">
        <f>SUM(G15:M16)</f>
        <v>16253.88</v>
      </c>
      <c r="F15" s="119"/>
      <c r="G15" s="111"/>
      <c r="H15" s="71"/>
      <c r="I15" s="71"/>
      <c r="J15" s="111"/>
      <c r="K15" s="119"/>
      <c r="L15" s="111">
        <v>16253.88</v>
      </c>
      <c r="M15" s="129"/>
      <c r="N15" s="135">
        <f>SUM(P15:S16)</f>
        <v>0</v>
      </c>
      <c r="O15" s="119"/>
      <c r="P15" s="111"/>
      <c r="Q15" s="119"/>
      <c r="R15" s="111"/>
      <c r="S15" s="129"/>
      <c r="T15" s="135">
        <f>SUM(V15:Y16)</f>
        <v>0</v>
      </c>
      <c r="U15" s="119"/>
      <c r="V15" s="111"/>
      <c r="W15" s="119"/>
      <c r="X15" s="111"/>
      <c r="Y15" s="129"/>
      <c r="Z15" s="135">
        <f>SUM(AB15:AE16)</f>
        <v>0</v>
      </c>
      <c r="AA15" s="119"/>
      <c r="AB15" s="111"/>
      <c r="AC15" s="119"/>
      <c r="AD15" s="111"/>
      <c r="AE15" s="119"/>
      <c r="AF15" s="51"/>
    </row>
    <row r="16" spans="1:32" s="52" customFormat="1" ht="19.899999999999999" customHeight="1" x14ac:dyDescent="0.25">
      <c r="A16" s="66" t="s">
        <v>21</v>
      </c>
      <c r="B16" s="144"/>
      <c r="C16" s="145"/>
      <c r="D16" s="148"/>
      <c r="E16" s="135"/>
      <c r="F16" s="119"/>
      <c r="G16" s="111"/>
      <c r="H16" s="71"/>
      <c r="I16" s="71"/>
      <c r="J16" s="111"/>
      <c r="K16" s="119"/>
      <c r="L16" s="111"/>
      <c r="M16" s="129"/>
      <c r="N16" s="135"/>
      <c r="O16" s="119"/>
      <c r="P16" s="111"/>
      <c r="Q16" s="119"/>
      <c r="R16" s="111"/>
      <c r="S16" s="129"/>
      <c r="T16" s="135"/>
      <c r="U16" s="119"/>
      <c r="V16" s="111"/>
      <c r="W16" s="119"/>
      <c r="X16" s="111"/>
      <c r="Y16" s="129"/>
      <c r="Z16" s="135"/>
      <c r="AA16" s="119"/>
      <c r="AB16" s="111"/>
      <c r="AC16" s="119"/>
      <c r="AD16" s="111"/>
      <c r="AE16" s="119"/>
      <c r="AF16" s="51"/>
    </row>
    <row r="17" spans="1:32" s="52" customFormat="1" ht="19.899999999999999" customHeight="1" x14ac:dyDescent="0.25">
      <c r="A17" s="101" t="s">
        <v>22</v>
      </c>
      <c r="B17" s="67"/>
      <c r="C17" s="68">
        <v>120</v>
      </c>
      <c r="D17" s="69" t="s">
        <v>18</v>
      </c>
      <c r="E17" s="81">
        <f t="shared" ref="E17:E24" si="20">SUM(F17:M17)</f>
        <v>0</v>
      </c>
      <c r="F17" s="102"/>
      <c r="G17" s="71"/>
      <c r="H17" s="71"/>
      <c r="I17" s="71"/>
      <c r="J17" s="71"/>
      <c r="K17" s="102"/>
      <c r="L17" s="71"/>
      <c r="M17" s="72"/>
      <c r="N17" s="50">
        <f t="shared" ref="N17:N24" si="21">SUM(O17:S17)</f>
        <v>0</v>
      </c>
      <c r="O17" s="102"/>
      <c r="P17" s="71"/>
      <c r="Q17" s="102"/>
      <c r="R17" s="71"/>
      <c r="S17" s="72"/>
      <c r="T17" s="50">
        <f t="shared" ref="T17:T24" si="22">SUM(U17:Y17)</f>
        <v>0</v>
      </c>
      <c r="U17" s="102"/>
      <c r="V17" s="71"/>
      <c r="W17" s="102"/>
      <c r="X17" s="71"/>
      <c r="Y17" s="72"/>
      <c r="Z17" s="50">
        <f t="shared" ref="Z17:Z24" si="23">SUM(AA17:AE17)</f>
        <v>0</v>
      </c>
      <c r="AA17" s="102"/>
      <c r="AB17" s="71"/>
      <c r="AC17" s="102"/>
      <c r="AD17" s="71"/>
      <c r="AE17" s="102"/>
      <c r="AF17" s="51"/>
    </row>
    <row r="18" spans="1:32" s="52" customFormat="1" ht="19.899999999999999" customHeight="1" x14ac:dyDescent="0.25">
      <c r="A18" s="73" t="s">
        <v>73</v>
      </c>
      <c r="B18" s="74"/>
      <c r="C18" s="75">
        <v>120</v>
      </c>
      <c r="D18" s="76" t="s">
        <v>18</v>
      </c>
      <c r="E18" s="53">
        <f t="shared" si="20"/>
        <v>0</v>
      </c>
      <c r="F18" s="77"/>
      <c r="G18" s="78"/>
      <c r="H18" s="78"/>
      <c r="I18" s="78"/>
      <c r="J18" s="78"/>
      <c r="K18" s="77"/>
      <c r="L18" s="78"/>
      <c r="M18" s="79"/>
      <c r="N18" s="54">
        <f t="shared" si="21"/>
        <v>0</v>
      </c>
      <c r="O18" s="77"/>
      <c r="P18" s="78"/>
      <c r="Q18" s="77"/>
      <c r="R18" s="78"/>
      <c r="S18" s="79"/>
      <c r="T18" s="54">
        <f t="shared" si="22"/>
        <v>0</v>
      </c>
      <c r="U18" s="77"/>
      <c r="V18" s="78"/>
      <c r="W18" s="77"/>
      <c r="X18" s="78"/>
      <c r="Y18" s="79"/>
      <c r="Z18" s="54">
        <f t="shared" si="23"/>
        <v>0</v>
      </c>
      <c r="AA18" s="77"/>
      <c r="AB18" s="78"/>
      <c r="AC18" s="77"/>
      <c r="AD18" s="78"/>
      <c r="AE18" s="77"/>
      <c r="AF18" s="51"/>
    </row>
    <row r="19" spans="1:32" s="65" customFormat="1" ht="30" customHeight="1" x14ac:dyDescent="0.25">
      <c r="A19" s="66" t="s">
        <v>23</v>
      </c>
      <c r="B19" s="67">
        <v>1200</v>
      </c>
      <c r="C19" s="68">
        <v>130</v>
      </c>
      <c r="D19" s="69" t="s">
        <v>18</v>
      </c>
      <c r="E19" s="70">
        <f t="shared" si="20"/>
        <v>31727905.18</v>
      </c>
      <c r="F19" s="71">
        <f>SUM(F20:F23)</f>
        <v>27034806.07</v>
      </c>
      <c r="G19" s="71">
        <f t="shared" ref="G19:M19" si="24">SUM(G20:G23)</f>
        <v>0</v>
      </c>
      <c r="H19" s="71"/>
      <c r="I19" s="71"/>
      <c r="J19" s="71">
        <f t="shared" ref="J19" si="25">SUM(J20:J23)</f>
        <v>0</v>
      </c>
      <c r="K19" s="72">
        <f t="shared" si="24"/>
        <v>0</v>
      </c>
      <c r="L19" s="71">
        <f t="shared" si="24"/>
        <v>4693099.1099999994</v>
      </c>
      <c r="M19" s="71">
        <f t="shared" si="24"/>
        <v>0</v>
      </c>
      <c r="N19" s="71">
        <f t="shared" si="21"/>
        <v>0</v>
      </c>
      <c r="O19" s="71"/>
      <c r="P19" s="71"/>
      <c r="Q19" s="71"/>
      <c r="R19" s="71"/>
      <c r="S19" s="71">
        <f t="shared" ref="S19" si="26">SUM(S20:S23)</f>
        <v>0</v>
      </c>
      <c r="T19" s="71">
        <f t="shared" si="22"/>
        <v>0</v>
      </c>
      <c r="U19" s="71"/>
      <c r="V19" s="71"/>
      <c r="W19" s="71"/>
      <c r="X19" s="71"/>
      <c r="Y19" s="71">
        <f t="shared" ref="Y19" si="27">SUM(Y20:Y23)</f>
        <v>0</v>
      </c>
      <c r="Z19" s="71">
        <f t="shared" si="23"/>
        <v>0</v>
      </c>
      <c r="AA19" s="71">
        <f>SUM(AA20:AA23)</f>
        <v>0</v>
      </c>
      <c r="AB19" s="71">
        <f t="shared" ref="AB19" si="28">SUM(AB20:AB23)</f>
        <v>0</v>
      </c>
      <c r="AC19" s="71">
        <f t="shared" ref="AC19" si="29">SUM(AC20:AC23)</f>
        <v>0</v>
      </c>
      <c r="AD19" s="71">
        <f t="shared" ref="AD19" si="30">SUM(AD20:AD23)</f>
        <v>0</v>
      </c>
      <c r="AE19" s="71">
        <f t="shared" ref="AE19" si="31">SUM(AE20:AE23)</f>
        <v>0</v>
      </c>
      <c r="AF19" s="64"/>
    </row>
    <row r="20" spans="1:32" s="52" customFormat="1" ht="30" customHeight="1" x14ac:dyDescent="0.25">
      <c r="A20" s="62" t="s">
        <v>74</v>
      </c>
      <c r="B20" s="92">
        <v>1210</v>
      </c>
      <c r="C20" s="93">
        <v>130</v>
      </c>
      <c r="D20" s="94" t="s">
        <v>18</v>
      </c>
      <c r="E20" s="81">
        <f t="shared" si="20"/>
        <v>27034806.07</v>
      </c>
      <c r="F20" s="98">
        <f>21941214.04+5093592.03</f>
        <v>27034806.07</v>
      </c>
      <c r="G20" s="50"/>
      <c r="H20" s="50"/>
      <c r="I20" s="50"/>
      <c r="J20" s="50"/>
      <c r="K20" s="98"/>
      <c r="L20" s="50"/>
      <c r="M20" s="99"/>
      <c r="N20" s="81">
        <f t="shared" si="21"/>
        <v>0</v>
      </c>
      <c r="O20" s="98"/>
      <c r="P20" s="50"/>
      <c r="Q20" s="98"/>
      <c r="R20" s="50"/>
      <c r="S20" s="99"/>
      <c r="T20" s="81">
        <f t="shared" si="22"/>
        <v>0</v>
      </c>
      <c r="U20" s="98"/>
      <c r="V20" s="50"/>
      <c r="W20" s="98"/>
      <c r="X20" s="50"/>
      <c r="Y20" s="99"/>
      <c r="Z20" s="81">
        <f t="shared" si="23"/>
        <v>0</v>
      </c>
      <c r="AA20" s="98"/>
      <c r="AB20" s="50"/>
      <c r="AC20" s="98"/>
      <c r="AD20" s="50"/>
      <c r="AE20" s="98"/>
      <c r="AF20" s="51"/>
    </row>
    <row r="21" spans="1:32" s="52" customFormat="1" ht="19.899999999999999" customHeight="1" x14ac:dyDescent="0.25">
      <c r="A21" s="66" t="s">
        <v>24</v>
      </c>
      <c r="B21" s="67">
        <v>1220</v>
      </c>
      <c r="C21" s="68">
        <v>130</v>
      </c>
      <c r="D21" s="69" t="s">
        <v>18</v>
      </c>
      <c r="E21" s="81">
        <f t="shared" si="20"/>
        <v>4688965.84</v>
      </c>
      <c r="F21" s="102"/>
      <c r="G21" s="71"/>
      <c r="H21" s="71"/>
      <c r="I21" s="71"/>
      <c r="J21" s="71"/>
      <c r="K21" s="102"/>
      <c r="L21" s="71">
        <f>75259.89+330+4617509.22-4133.27</f>
        <v>4688965.84</v>
      </c>
      <c r="M21" s="72"/>
      <c r="N21" s="50">
        <f t="shared" si="21"/>
        <v>0</v>
      </c>
      <c r="O21" s="102"/>
      <c r="P21" s="71"/>
      <c r="Q21" s="102"/>
      <c r="R21" s="71"/>
      <c r="S21" s="72"/>
      <c r="T21" s="50">
        <f t="shared" si="22"/>
        <v>0</v>
      </c>
      <c r="U21" s="102"/>
      <c r="V21" s="71"/>
      <c r="W21" s="102"/>
      <c r="X21" s="71"/>
      <c r="Y21" s="72"/>
      <c r="Z21" s="50">
        <f t="shared" si="23"/>
        <v>0</v>
      </c>
      <c r="AA21" s="102"/>
      <c r="AB21" s="71"/>
      <c r="AC21" s="102"/>
      <c r="AD21" s="71"/>
      <c r="AE21" s="102"/>
      <c r="AF21" s="51"/>
    </row>
    <row r="22" spans="1:32" s="52" customFormat="1" ht="19.899999999999999" customHeight="1" x14ac:dyDescent="0.25">
      <c r="A22" s="66" t="s">
        <v>25</v>
      </c>
      <c r="B22" s="67">
        <v>1230</v>
      </c>
      <c r="C22" s="68">
        <v>130</v>
      </c>
      <c r="D22" s="69" t="s">
        <v>18</v>
      </c>
      <c r="E22" s="81">
        <f t="shared" si="20"/>
        <v>0</v>
      </c>
      <c r="F22" s="102"/>
      <c r="G22" s="71"/>
      <c r="H22" s="71"/>
      <c r="I22" s="71"/>
      <c r="J22" s="71"/>
      <c r="K22" s="102"/>
      <c r="L22" s="71"/>
      <c r="M22" s="72"/>
      <c r="N22" s="50">
        <f t="shared" si="21"/>
        <v>0</v>
      </c>
      <c r="O22" s="102"/>
      <c r="P22" s="71"/>
      <c r="Q22" s="102"/>
      <c r="R22" s="71"/>
      <c r="S22" s="72"/>
      <c r="T22" s="50">
        <f t="shared" si="22"/>
        <v>0</v>
      </c>
      <c r="U22" s="102"/>
      <c r="V22" s="71"/>
      <c r="W22" s="102"/>
      <c r="X22" s="71"/>
      <c r="Y22" s="72"/>
      <c r="Z22" s="50">
        <f t="shared" si="23"/>
        <v>0</v>
      </c>
      <c r="AA22" s="102"/>
      <c r="AB22" s="71"/>
      <c r="AC22" s="102"/>
      <c r="AD22" s="71"/>
      <c r="AE22" s="102"/>
      <c r="AF22" s="51"/>
    </row>
    <row r="23" spans="1:32" s="52" customFormat="1" ht="33" x14ac:dyDescent="0.25">
      <c r="A23" s="66" t="s">
        <v>26</v>
      </c>
      <c r="B23" s="67">
        <v>1240</v>
      </c>
      <c r="C23" s="68">
        <v>130</v>
      </c>
      <c r="D23" s="69" t="s">
        <v>18</v>
      </c>
      <c r="E23" s="81">
        <f t="shared" si="20"/>
        <v>4133.2700000000004</v>
      </c>
      <c r="F23" s="102"/>
      <c r="G23" s="71"/>
      <c r="H23" s="71"/>
      <c r="I23" s="71"/>
      <c r="J23" s="71"/>
      <c r="K23" s="102"/>
      <c r="L23" s="71">
        <v>4133.2700000000004</v>
      </c>
      <c r="M23" s="72"/>
      <c r="N23" s="50">
        <f t="shared" si="21"/>
        <v>0</v>
      </c>
      <c r="O23" s="102"/>
      <c r="P23" s="71"/>
      <c r="Q23" s="102"/>
      <c r="R23" s="71"/>
      <c r="S23" s="72"/>
      <c r="T23" s="50">
        <f t="shared" si="22"/>
        <v>0</v>
      </c>
      <c r="U23" s="102"/>
      <c r="V23" s="71"/>
      <c r="W23" s="102"/>
      <c r="X23" s="71"/>
      <c r="Y23" s="72"/>
      <c r="Z23" s="50">
        <f t="shared" si="23"/>
        <v>0</v>
      </c>
      <c r="AA23" s="102"/>
      <c r="AB23" s="71"/>
      <c r="AC23" s="102"/>
      <c r="AD23" s="71"/>
      <c r="AE23" s="102"/>
      <c r="AF23" s="51"/>
    </row>
    <row r="24" spans="1:32" s="65" customFormat="1" ht="15" customHeight="1" x14ac:dyDescent="0.25">
      <c r="A24" s="154" t="s">
        <v>27</v>
      </c>
      <c r="B24" s="144">
        <v>1300</v>
      </c>
      <c r="C24" s="146">
        <v>140</v>
      </c>
      <c r="D24" s="148" t="s">
        <v>18</v>
      </c>
      <c r="E24" s="155">
        <f t="shared" si="20"/>
        <v>0</v>
      </c>
      <c r="F24" s="119"/>
      <c r="G24" s="111"/>
      <c r="H24" s="71"/>
      <c r="I24" s="71"/>
      <c r="J24" s="111"/>
      <c r="K24" s="119"/>
      <c r="L24" s="111"/>
      <c r="M24" s="129"/>
      <c r="N24" s="116">
        <f t="shared" si="21"/>
        <v>0</v>
      </c>
      <c r="O24" s="119"/>
      <c r="P24" s="111"/>
      <c r="Q24" s="119"/>
      <c r="R24" s="111"/>
      <c r="S24" s="129"/>
      <c r="T24" s="116">
        <f t="shared" si="22"/>
        <v>0</v>
      </c>
      <c r="U24" s="119"/>
      <c r="V24" s="111"/>
      <c r="W24" s="119"/>
      <c r="X24" s="111"/>
      <c r="Y24" s="129"/>
      <c r="Z24" s="116">
        <f t="shared" si="23"/>
        <v>0</v>
      </c>
      <c r="AA24" s="119"/>
      <c r="AB24" s="111"/>
      <c r="AC24" s="119"/>
      <c r="AD24" s="111"/>
      <c r="AE24" s="119"/>
      <c r="AF24" s="64"/>
    </row>
    <row r="25" spans="1:32" s="65" customFormat="1" ht="18" customHeight="1" x14ac:dyDescent="0.25">
      <c r="A25" s="154"/>
      <c r="B25" s="144"/>
      <c r="C25" s="146"/>
      <c r="D25" s="148"/>
      <c r="E25" s="149"/>
      <c r="F25" s="119"/>
      <c r="G25" s="111"/>
      <c r="H25" s="71"/>
      <c r="I25" s="71"/>
      <c r="J25" s="111"/>
      <c r="K25" s="119"/>
      <c r="L25" s="111"/>
      <c r="M25" s="129"/>
      <c r="N25" s="110"/>
      <c r="O25" s="119"/>
      <c r="P25" s="111"/>
      <c r="Q25" s="119"/>
      <c r="R25" s="111"/>
      <c r="S25" s="129"/>
      <c r="T25" s="110"/>
      <c r="U25" s="119"/>
      <c r="V25" s="111"/>
      <c r="W25" s="119"/>
      <c r="X25" s="111"/>
      <c r="Y25" s="129"/>
      <c r="Z25" s="110"/>
      <c r="AA25" s="119"/>
      <c r="AB25" s="111"/>
      <c r="AC25" s="119"/>
      <c r="AD25" s="111"/>
      <c r="AE25" s="119"/>
      <c r="AF25" s="64"/>
    </row>
    <row r="26" spans="1:32" s="65" customFormat="1" ht="19.899999999999999" customHeight="1" thickBot="1" x14ac:dyDescent="0.3">
      <c r="A26" s="73" t="s">
        <v>153</v>
      </c>
      <c r="B26" s="74">
        <v>1400</v>
      </c>
      <c r="C26" s="75">
        <v>150</v>
      </c>
      <c r="D26" s="76" t="s">
        <v>18</v>
      </c>
      <c r="E26" s="53">
        <f>SUM(F26:M26)</f>
        <v>196580</v>
      </c>
      <c r="F26" s="77"/>
      <c r="G26" s="78">
        <v>67058</v>
      </c>
      <c r="H26" s="78">
        <v>100000</v>
      </c>
      <c r="I26" s="78">
        <v>29522</v>
      </c>
      <c r="J26" s="78"/>
      <c r="K26" s="77"/>
      <c r="L26" s="78"/>
      <c r="M26" s="79"/>
      <c r="N26" s="54">
        <f>SUM(O26:S26)</f>
        <v>0</v>
      </c>
      <c r="O26" s="77"/>
      <c r="P26" s="78"/>
      <c r="Q26" s="77"/>
      <c r="R26" s="78"/>
      <c r="S26" s="79"/>
      <c r="T26" s="54">
        <f>SUM(U26:Y26)</f>
        <v>0</v>
      </c>
      <c r="U26" s="77"/>
      <c r="V26" s="78"/>
      <c r="W26" s="77"/>
      <c r="X26" s="78"/>
      <c r="Y26" s="79"/>
      <c r="Z26" s="54">
        <f>SUM(AA26:AE26)</f>
        <v>0</v>
      </c>
      <c r="AA26" s="77"/>
      <c r="AB26" s="78"/>
      <c r="AC26" s="77"/>
      <c r="AD26" s="78"/>
      <c r="AE26" s="77"/>
      <c r="AF26" s="64"/>
    </row>
    <row r="27" spans="1:32" s="52" customFormat="1" ht="22.15" customHeight="1" thickBot="1" x14ac:dyDescent="0.3">
      <c r="A27" s="66" t="s">
        <v>28</v>
      </c>
      <c r="B27" s="67">
        <v>1500</v>
      </c>
      <c r="C27" s="68">
        <v>180</v>
      </c>
      <c r="D27" s="69" t="s">
        <v>18</v>
      </c>
      <c r="E27" s="70">
        <f>SUM(F27:M27)</f>
        <v>0</v>
      </c>
      <c r="F27" s="71">
        <f>SUM(F28:F34)</f>
        <v>0</v>
      </c>
      <c r="G27" s="71">
        <f>SUM(G28:G34)</f>
        <v>0</v>
      </c>
      <c r="H27" s="71"/>
      <c r="I27" s="71"/>
      <c r="J27" s="71">
        <f t="shared" ref="J27" si="32">SUM(J28:J34)</f>
        <v>0</v>
      </c>
      <c r="K27" s="72">
        <f t="shared" ref="K27:M27" si="33">SUM(K28:K34)</f>
        <v>0</v>
      </c>
      <c r="L27" s="71">
        <f>SUM(L28:L34)</f>
        <v>0</v>
      </c>
      <c r="M27" s="71">
        <f t="shared" si="33"/>
        <v>0</v>
      </c>
      <c r="N27" s="71">
        <f>SUM(O27:S27)</f>
        <v>0</v>
      </c>
      <c r="O27" s="71"/>
      <c r="P27" s="71"/>
      <c r="Q27" s="71"/>
      <c r="R27" s="71"/>
      <c r="S27" s="71">
        <f t="shared" ref="S27" si="34">SUM(S28:S34)</f>
        <v>0</v>
      </c>
      <c r="T27" s="71">
        <f>SUM(U27:Y27)</f>
        <v>0</v>
      </c>
      <c r="U27" s="71"/>
      <c r="V27" s="71"/>
      <c r="W27" s="71"/>
      <c r="X27" s="71"/>
      <c r="Y27" s="71">
        <f t="shared" ref="Y27" si="35">SUM(Y28:Y34)</f>
        <v>0</v>
      </c>
      <c r="Z27" s="71">
        <f>SUM(AA27:AE27)</f>
        <v>0</v>
      </c>
      <c r="AA27" s="71">
        <f>SUM(AA28:AA34)</f>
        <v>0</v>
      </c>
      <c r="AB27" s="71">
        <f t="shared" ref="AB27" si="36">SUM(AB28:AB34)</f>
        <v>0</v>
      </c>
      <c r="AC27" s="71">
        <f t="shared" ref="AC27" si="37">SUM(AC28:AC34)</f>
        <v>0</v>
      </c>
      <c r="AD27" s="71">
        <f t="shared" ref="AD27" si="38">SUM(AD28:AD34)</f>
        <v>0</v>
      </c>
      <c r="AE27" s="80">
        <f t="shared" ref="AE27" si="39">SUM(AE28:AE34)</f>
        <v>0</v>
      </c>
      <c r="AF27" s="51"/>
    </row>
    <row r="28" spans="1:32" s="52" customFormat="1" ht="15" hidden="1" customHeight="1" x14ac:dyDescent="0.25">
      <c r="A28" s="62" t="s">
        <v>19</v>
      </c>
      <c r="B28" s="143">
        <v>1510</v>
      </c>
      <c r="C28" s="145">
        <v>180</v>
      </c>
      <c r="D28" s="147" t="s">
        <v>18</v>
      </c>
      <c r="E28" s="157">
        <f>SUM(F28:M28)</f>
        <v>0</v>
      </c>
      <c r="F28" s="118"/>
      <c r="G28" s="110"/>
      <c r="H28" s="50"/>
      <c r="I28" s="50"/>
      <c r="J28" s="110"/>
      <c r="K28" s="118"/>
      <c r="L28" s="110"/>
      <c r="M28" s="133"/>
      <c r="N28" s="132">
        <f>SUM(O28:S28)</f>
        <v>0</v>
      </c>
      <c r="O28" s="118"/>
      <c r="P28" s="110">
        <f>[1]ДОХОДЫ!$M$18</f>
        <v>0</v>
      </c>
      <c r="Q28" s="118"/>
      <c r="R28" s="110"/>
      <c r="S28" s="133"/>
      <c r="T28" s="132">
        <f>SUM(U28:Y28)</f>
        <v>0</v>
      </c>
      <c r="U28" s="118"/>
      <c r="V28" s="110">
        <f>[2]ДОХОДЫ!$M$18</f>
        <v>0</v>
      </c>
      <c r="W28" s="118"/>
      <c r="X28" s="110"/>
      <c r="Y28" s="133"/>
      <c r="Z28" s="132">
        <f>SUM(AA28:AE28)</f>
        <v>0</v>
      </c>
      <c r="AA28" s="118"/>
      <c r="AB28" s="110"/>
      <c r="AC28" s="118"/>
      <c r="AD28" s="110"/>
      <c r="AE28" s="118"/>
      <c r="AF28" s="51"/>
    </row>
    <row r="29" spans="1:32" s="52" customFormat="1" ht="15" hidden="1" customHeight="1" x14ac:dyDescent="0.25">
      <c r="A29" s="66" t="s">
        <v>29</v>
      </c>
      <c r="B29" s="144"/>
      <c r="C29" s="146"/>
      <c r="D29" s="148"/>
      <c r="E29" s="149"/>
      <c r="F29" s="119"/>
      <c r="G29" s="111"/>
      <c r="H29" s="71"/>
      <c r="I29" s="71"/>
      <c r="J29" s="111"/>
      <c r="K29" s="119"/>
      <c r="L29" s="111"/>
      <c r="M29" s="129"/>
      <c r="N29" s="110"/>
      <c r="O29" s="119"/>
      <c r="P29" s="111"/>
      <c r="Q29" s="119"/>
      <c r="R29" s="111"/>
      <c r="S29" s="129"/>
      <c r="T29" s="110"/>
      <c r="U29" s="119"/>
      <c r="V29" s="111"/>
      <c r="W29" s="119"/>
      <c r="X29" s="111"/>
      <c r="Y29" s="129"/>
      <c r="Z29" s="110"/>
      <c r="AA29" s="119"/>
      <c r="AB29" s="111"/>
      <c r="AC29" s="119"/>
      <c r="AD29" s="111"/>
      <c r="AE29" s="119"/>
      <c r="AF29" s="51"/>
    </row>
    <row r="30" spans="1:32" s="52" customFormat="1" ht="15" hidden="1" customHeight="1" x14ac:dyDescent="0.25">
      <c r="A30" s="66" t="s">
        <v>30</v>
      </c>
      <c r="B30" s="67">
        <v>1520</v>
      </c>
      <c r="C30" s="68">
        <v>180</v>
      </c>
      <c r="D30" s="69" t="s">
        <v>18</v>
      </c>
      <c r="E30" s="81">
        <f>SUM(F30:M30)</f>
        <v>0</v>
      </c>
      <c r="F30" s="102"/>
      <c r="G30" s="71"/>
      <c r="H30" s="71"/>
      <c r="I30" s="71"/>
      <c r="J30" s="71"/>
      <c r="K30" s="102"/>
      <c r="L30" s="71"/>
      <c r="M30" s="72"/>
      <c r="N30" s="50">
        <f>SUM(O30:S30)</f>
        <v>0</v>
      </c>
      <c r="O30" s="102"/>
      <c r="P30" s="71"/>
      <c r="Q30" s="102"/>
      <c r="R30" s="71"/>
      <c r="S30" s="72"/>
      <c r="T30" s="50">
        <f>SUM(U30:Y30)</f>
        <v>0</v>
      </c>
      <c r="U30" s="102"/>
      <c r="V30" s="71"/>
      <c r="W30" s="102"/>
      <c r="X30" s="71"/>
      <c r="Y30" s="72"/>
      <c r="Z30" s="50">
        <f>SUM(AA30:AE30)</f>
        <v>0</v>
      </c>
      <c r="AA30" s="102"/>
      <c r="AB30" s="71"/>
      <c r="AC30" s="102"/>
      <c r="AD30" s="71"/>
      <c r="AE30" s="102"/>
      <c r="AF30" s="51"/>
    </row>
    <row r="31" spans="1:32" s="52" customFormat="1" ht="15" hidden="1" customHeight="1" x14ac:dyDescent="0.25">
      <c r="A31" s="66" t="s">
        <v>31</v>
      </c>
      <c r="B31" s="67">
        <v>1900</v>
      </c>
      <c r="C31" s="103"/>
      <c r="D31" s="101"/>
      <c r="E31" s="81">
        <f>SUM(F31:M31)</f>
        <v>0</v>
      </c>
      <c r="F31" s="102"/>
      <c r="G31" s="71"/>
      <c r="H31" s="71"/>
      <c r="I31" s="71"/>
      <c r="J31" s="71"/>
      <c r="K31" s="102"/>
      <c r="L31" s="71"/>
      <c r="M31" s="72"/>
      <c r="N31" s="50">
        <f>SUM(O31:S31)</f>
        <v>0</v>
      </c>
      <c r="O31" s="102"/>
      <c r="P31" s="71"/>
      <c r="Q31" s="102"/>
      <c r="R31" s="71"/>
      <c r="S31" s="72"/>
      <c r="T31" s="50">
        <f>SUM(U31:Y31)</f>
        <v>0</v>
      </c>
      <c r="U31" s="102"/>
      <c r="V31" s="71"/>
      <c r="W31" s="102"/>
      <c r="X31" s="71"/>
      <c r="Y31" s="72"/>
      <c r="Z31" s="50">
        <f>SUM(AA31:AE31)</f>
        <v>0</v>
      </c>
      <c r="AA31" s="102"/>
      <c r="AB31" s="71"/>
      <c r="AC31" s="102"/>
      <c r="AD31" s="71"/>
      <c r="AE31" s="102"/>
      <c r="AF31" s="51"/>
    </row>
    <row r="32" spans="1:32" s="52" customFormat="1" ht="15" hidden="1" customHeight="1" x14ac:dyDescent="0.25">
      <c r="A32" s="101" t="s">
        <v>64</v>
      </c>
      <c r="B32" s="67">
        <v>1980</v>
      </c>
      <c r="C32" s="68" t="s">
        <v>15</v>
      </c>
      <c r="D32" s="69" t="s">
        <v>15</v>
      </c>
      <c r="E32" s="81">
        <f>SUM(F32:M32)</f>
        <v>0</v>
      </c>
      <c r="F32" s="102"/>
      <c r="G32" s="71"/>
      <c r="H32" s="71"/>
      <c r="I32" s="71"/>
      <c r="J32" s="71"/>
      <c r="K32" s="102"/>
      <c r="L32" s="71"/>
      <c r="M32" s="72"/>
      <c r="N32" s="50">
        <f>SUM(O32:S32)</f>
        <v>0</v>
      </c>
      <c r="O32" s="102"/>
      <c r="P32" s="71"/>
      <c r="Q32" s="102"/>
      <c r="R32" s="71">
        <f>[1]ДОХОДЫ!$K$18</f>
        <v>0</v>
      </c>
      <c r="S32" s="72"/>
      <c r="T32" s="50">
        <f>SUM(U32:Y32)</f>
        <v>0</v>
      </c>
      <c r="U32" s="102"/>
      <c r="V32" s="71"/>
      <c r="W32" s="102"/>
      <c r="X32" s="71">
        <f>[2]ДОХОДЫ!$K$18</f>
        <v>0</v>
      </c>
      <c r="Y32" s="72"/>
      <c r="Z32" s="50">
        <f>SUM(AA32:AE32)</f>
        <v>0</v>
      </c>
      <c r="AA32" s="102"/>
      <c r="AB32" s="71"/>
      <c r="AC32" s="102"/>
      <c r="AD32" s="71"/>
      <c r="AE32" s="102"/>
      <c r="AF32" s="51"/>
    </row>
    <row r="33" spans="1:32" s="52" customFormat="1" ht="15" hidden="1" customHeight="1" x14ac:dyDescent="0.25">
      <c r="A33" s="66" t="s">
        <v>32</v>
      </c>
      <c r="B33" s="144">
        <v>1981</v>
      </c>
      <c r="C33" s="146">
        <v>510</v>
      </c>
      <c r="D33" s="148" t="s">
        <v>18</v>
      </c>
      <c r="E33" s="155">
        <f>SUM(F33:M33)</f>
        <v>0</v>
      </c>
      <c r="F33" s="119"/>
      <c r="G33" s="111"/>
      <c r="H33" s="71"/>
      <c r="I33" s="71"/>
      <c r="J33" s="111"/>
      <c r="K33" s="119"/>
      <c r="L33" s="111"/>
      <c r="M33" s="129"/>
      <c r="N33" s="116">
        <f>SUM(O33:S33)</f>
        <v>0</v>
      </c>
      <c r="O33" s="119"/>
      <c r="P33" s="111"/>
      <c r="Q33" s="119"/>
      <c r="R33" s="111"/>
      <c r="S33" s="129"/>
      <c r="T33" s="116">
        <f>SUM(U33:Y33)</f>
        <v>0</v>
      </c>
      <c r="U33" s="119"/>
      <c r="V33" s="111"/>
      <c r="W33" s="119"/>
      <c r="X33" s="111"/>
      <c r="Y33" s="129"/>
      <c r="Z33" s="116">
        <f>SUM(AA33:AE33)</f>
        <v>0</v>
      </c>
      <c r="AA33" s="119"/>
      <c r="AB33" s="111"/>
      <c r="AC33" s="119"/>
      <c r="AD33" s="111"/>
      <c r="AE33" s="119"/>
      <c r="AF33" s="51"/>
    </row>
    <row r="34" spans="1:32" s="52" customFormat="1" ht="33.75" hidden="1" customHeight="1" thickBot="1" x14ac:dyDescent="0.3">
      <c r="A34" s="73" t="s">
        <v>33</v>
      </c>
      <c r="B34" s="164"/>
      <c r="C34" s="156"/>
      <c r="D34" s="165"/>
      <c r="E34" s="166"/>
      <c r="F34" s="125"/>
      <c r="G34" s="116"/>
      <c r="H34" s="78"/>
      <c r="I34" s="78"/>
      <c r="J34" s="116"/>
      <c r="K34" s="125"/>
      <c r="L34" s="116"/>
      <c r="M34" s="134"/>
      <c r="N34" s="117"/>
      <c r="O34" s="125"/>
      <c r="P34" s="116"/>
      <c r="Q34" s="125"/>
      <c r="R34" s="116"/>
      <c r="S34" s="134"/>
      <c r="T34" s="117"/>
      <c r="U34" s="125"/>
      <c r="V34" s="116"/>
      <c r="W34" s="125"/>
      <c r="X34" s="116"/>
      <c r="Y34" s="134"/>
      <c r="Z34" s="117"/>
      <c r="AA34" s="125"/>
      <c r="AB34" s="116"/>
      <c r="AC34" s="125"/>
      <c r="AD34" s="116"/>
      <c r="AE34" s="125"/>
      <c r="AF34" s="51"/>
    </row>
    <row r="35" spans="1:32" s="65" customFormat="1" ht="15" customHeight="1" x14ac:dyDescent="0.25">
      <c r="A35" s="158" t="s">
        <v>34</v>
      </c>
      <c r="B35" s="167">
        <v>2000</v>
      </c>
      <c r="C35" s="160" t="s">
        <v>15</v>
      </c>
      <c r="D35" s="162" t="s">
        <v>15</v>
      </c>
      <c r="E35" s="169">
        <f>SUM(F35:M35)</f>
        <v>33166987.649999999</v>
      </c>
      <c r="F35" s="108">
        <f>F37+F47+F71+F77+F83+F91</f>
        <v>27131878.710000001</v>
      </c>
      <c r="G35" s="108">
        <f>G37+G47+G71+G77+G83+G91</f>
        <v>67058</v>
      </c>
      <c r="H35" s="108">
        <f t="shared" ref="H35:I35" si="40">H37+H47+H71+H77+H83+H91</f>
        <v>100000</v>
      </c>
      <c r="I35" s="108">
        <f t="shared" si="40"/>
        <v>29522</v>
      </c>
      <c r="J35" s="108">
        <f t="shared" ref="J35" si="41">J37+J47+J71+J77+J83+J91</f>
        <v>129430</v>
      </c>
      <c r="K35" s="170">
        <f t="shared" ref="K35:M35" si="42">K37+K47+K71+K77+K83+K91</f>
        <v>0</v>
      </c>
      <c r="L35" s="108">
        <f>L37+L47+L71+L77+L83+L91</f>
        <v>5709098.9399999995</v>
      </c>
      <c r="M35" s="108">
        <f t="shared" si="42"/>
        <v>0</v>
      </c>
      <c r="N35" s="115">
        <f>SUM(O35:S35)</f>
        <v>0</v>
      </c>
      <c r="O35" s="108">
        <f>O37+O47+O71+O77+O83+O91</f>
        <v>0</v>
      </c>
      <c r="P35" s="108">
        <f>P37+P47+P71+P77+P83+P91</f>
        <v>0</v>
      </c>
      <c r="Q35" s="108">
        <f t="shared" ref="Q35:S35" si="43">Q37+Q47+Q71+Q77+Q83+Q91</f>
        <v>0</v>
      </c>
      <c r="R35" s="108">
        <f>R37+R47+R71+R77+R83+R91</f>
        <v>0</v>
      </c>
      <c r="S35" s="108">
        <f t="shared" si="43"/>
        <v>0</v>
      </c>
      <c r="T35" s="115">
        <f>SUM(U35:Y35)</f>
        <v>0</v>
      </c>
      <c r="U35" s="108">
        <f>U37+U47+U71+U77+U83+U91</f>
        <v>0</v>
      </c>
      <c r="V35" s="108">
        <f>V37+V47+V71+V77+V83+V91</f>
        <v>0</v>
      </c>
      <c r="W35" s="108">
        <f t="shared" ref="W35:Y35" si="44">W37+W47+W71+W77+W83+W91</f>
        <v>0</v>
      </c>
      <c r="X35" s="108">
        <f>X37+X47+X71+X77+X83+X91</f>
        <v>0</v>
      </c>
      <c r="Y35" s="108">
        <f t="shared" si="44"/>
        <v>0</v>
      </c>
      <c r="Z35" s="115">
        <f>SUM(AA35:AE35)</f>
        <v>0</v>
      </c>
      <c r="AA35" s="126">
        <f>AA37+AA47+AA71+AA77+AA83+AA91</f>
        <v>0</v>
      </c>
      <c r="AB35" s="108"/>
      <c r="AC35" s="126"/>
      <c r="AD35" s="108"/>
      <c r="AE35" s="126"/>
      <c r="AF35" s="64"/>
    </row>
    <row r="36" spans="1:32" s="65" customFormat="1" ht="15" customHeight="1" thickBot="1" x14ac:dyDescent="0.3">
      <c r="A36" s="159"/>
      <c r="B36" s="168"/>
      <c r="C36" s="161"/>
      <c r="D36" s="163"/>
      <c r="E36" s="166"/>
      <c r="F36" s="109"/>
      <c r="G36" s="109"/>
      <c r="H36" s="109"/>
      <c r="I36" s="109"/>
      <c r="J36" s="109"/>
      <c r="K36" s="130"/>
      <c r="L36" s="109"/>
      <c r="M36" s="109"/>
      <c r="N36" s="117"/>
      <c r="O36" s="109"/>
      <c r="P36" s="109"/>
      <c r="Q36" s="109"/>
      <c r="R36" s="109"/>
      <c r="S36" s="109"/>
      <c r="T36" s="117"/>
      <c r="U36" s="109"/>
      <c r="V36" s="109"/>
      <c r="W36" s="109"/>
      <c r="X36" s="109"/>
      <c r="Y36" s="109"/>
      <c r="Z36" s="117"/>
      <c r="AA36" s="120"/>
      <c r="AB36" s="109"/>
      <c r="AC36" s="120"/>
      <c r="AD36" s="109"/>
      <c r="AE36" s="120"/>
      <c r="AF36" s="64"/>
    </row>
    <row r="37" spans="1:32" s="65" customFormat="1" ht="21.75" customHeight="1" thickBot="1" x14ac:dyDescent="0.3">
      <c r="A37" s="55" t="s">
        <v>35</v>
      </c>
      <c r="B37" s="56">
        <v>2100</v>
      </c>
      <c r="C37" s="57">
        <v>100</v>
      </c>
      <c r="D37" s="58" t="s">
        <v>15</v>
      </c>
      <c r="E37" s="59">
        <f t="shared" ref="E37:E47" si="45">SUM(F37:M37)</f>
        <v>25500542.789999999</v>
      </c>
      <c r="F37" s="82">
        <f>F38+F42+F43+F44+F45+F46</f>
        <v>23899042.32</v>
      </c>
      <c r="G37" s="60">
        <f>G38+G42+G43+G44+G45+G46</f>
        <v>61386</v>
      </c>
      <c r="H37" s="60">
        <f>H38+H42+H43+H44+H45+H46</f>
        <v>0</v>
      </c>
      <c r="I37" s="60">
        <f>I38+I42+I43+I44+I45+I46</f>
        <v>0</v>
      </c>
      <c r="J37" s="60">
        <f t="shared" ref="J37" si="46">J38+J42+J43+J44+J45+J46</f>
        <v>0</v>
      </c>
      <c r="K37" s="82">
        <f t="shared" ref="K37:M37" si="47">K38+K42+K43+K44+K45+K46</f>
        <v>0</v>
      </c>
      <c r="L37" s="60">
        <f>L38+L42+L43+L44+L45+L46</f>
        <v>1540114.47</v>
      </c>
      <c r="M37" s="61">
        <f t="shared" si="47"/>
        <v>0</v>
      </c>
      <c r="N37" s="60">
        <f t="shared" ref="N37:N47" si="48">SUM(O37:S37)</f>
        <v>0</v>
      </c>
      <c r="O37" s="82">
        <f>O38+O42+O43+O44+O45+O46</f>
        <v>0</v>
      </c>
      <c r="P37" s="60">
        <f>P38+P42+P43+P44+P45+P46</f>
        <v>0</v>
      </c>
      <c r="Q37" s="82">
        <f t="shared" ref="Q37:S37" si="49">Q38+Q42+Q43+Q44+Q45+Q46</f>
        <v>0</v>
      </c>
      <c r="R37" s="60">
        <f>R38+R42+R43+R44+R45+R46</f>
        <v>0</v>
      </c>
      <c r="S37" s="61">
        <f t="shared" si="49"/>
        <v>0</v>
      </c>
      <c r="T37" s="60">
        <f t="shared" ref="T37:T47" si="50">SUM(U37:Y37)</f>
        <v>0</v>
      </c>
      <c r="U37" s="82">
        <f>U38+U42+U43+U44+U45+U46</f>
        <v>0</v>
      </c>
      <c r="V37" s="60">
        <f>V38+V42+V43+V44+V45+V46</f>
        <v>0</v>
      </c>
      <c r="W37" s="82">
        <f t="shared" ref="W37:Y37" si="51">W38+W42+W43+W44+W45+W46</f>
        <v>0</v>
      </c>
      <c r="X37" s="60">
        <f>X38+X42+X43+X44+X45+X46</f>
        <v>0</v>
      </c>
      <c r="Y37" s="61">
        <f t="shared" si="51"/>
        <v>0</v>
      </c>
      <c r="Z37" s="60">
        <f t="shared" ref="Z37:Z47" si="52">SUM(AA37:AE37)</f>
        <v>0</v>
      </c>
      <c r="AA37" s="82">
        <f>AA38+AA42+AA43+AA44+AA45+AA46</f>
        <v>0</v>
      </c>
      <c r="AB37" s="60">
        <f>AB38+AB42+AB43+AB44+AB45+AB46</f>
        <v>0</v>
      </c>
      <c r="AC37" s="82">
        <f t="shared" ref="AC37" si="53">AC38+AC42+AC43+AC44+AC45+AC46</f>
        <v>0</v>
      </c>
      <c r="AD37" s="60">
        <f t="shared" ref="AD37" si="54">AD38+AD42+AD43+AD44+AD45+AD46</f>
        <v>0</v>
      </c>
      <c r="AE37" s="61">
        <f t="shared" ref="AE37" si="55">AE38+AE42+AE43+AE44+AE45+AE46</f>
        <v>0</v>
      </c>
      <c r="AF37" s="64"/>
    </row>
    <row r="38" spans="1:32" s="52" customFormat="1" ht="31.5" customHeight="1" x14ac:dyDescent="0.25">
      <c r="A38" s="104" t="s">
        <v>36</v>
      </c>
      <c r="B38" s="92">
        <v>2110</v>
      </c>
      <c r="C38" s="93" t="s">
        <v>37</v>
      </c>
      <c r="D38" s="94" t="s">
        <v>15</v>
      </c>
      <c r="E38" s="81">
        <f t="shared" si="45"/>
        <v>25447301.23</v>
      </c>
      <c r="F38" s="98">
        <f>SUM(F39:F41)</f>
        <v>23851800.760000002</v>
      </c>
      <c r="G38" s="50">
        <f>SUM(G39:G41)</f>
        <v>61386</v>
      </c>
      <c r="H38" s="50"/>
      <c r="I38" s="50"/>
      <c r="J38" s="50">
        <f t="shared" ref="J38" si="56">SUM(J39:J41)</f>
        <v>0</v>
      </c>
      <c r="K38" s="98">
        <f t="shared" ref="K38:M38" si="57">SUM(K39:K41)</f>
        <v>0</v>
      </c>
      <c r="L38" s="50">
        <f>SUM(L39:L41)</f>
        <v>1534114.47</v>
      </c>
      <c r="M38" s="99">
        <f t="shared" si="57"/>
        <v>0</v>
      </c>
      <c r="N38" s="50">
        <f t="shared" si="48"/>
        <v>0</v>
      </c>
      <c r="O38" s="105"/>
      <c r="P38" s="105"/>
      <c r="Q38" s="98"/>
      <c r="R38" s="50"/>
      <c r="S38" s="99">
        <f t="shared" ref="S38" si="58">SUM(S39:S41)</f>
        <v>0</v>
      </c>
      <c r="T38" s="50">
        <f t="shared" si="50"/>
        <v>0</v>
      </c>
      <c r="U38" s="105"/>
      <c r="V38" s="105"/>
      <c r="W38" s="98"/>
      <c r="X38" s="50"/>
      <c r="Y38" s="99">
        <f t="shared" ref="Y38" si="59">SUM(Y39:Y41)</f>
        <v>0</v>
      </c>
      <c r="Z38" s="50">
        <f t="shared" si="52"/>
        <v>0</v>
      </c>
      <c r="AA38" s="98">
        <f>SUM(AA39:AA41)</f>
        <v>0</v>
      </c>
      <c r="AB38" s="50">
        <f>SUM(AB39:AB41)</f>
        <v>0</v>
      </c>
      <c r="AC38" s="98">
        <f t="shared" ref="AC38" si="60">SUM(AC39:AC41)</f>
        <v>0</v>
      </c>
      <c r="AD38" s="50">
        <f t="shared" ref="AD38" si="61">SUM(AD39:AD41)</f>
        <v>0</v>
      </c>
      <c r="AE38" s="99">
        <f t="shared" ref="AE38" si="62">SUM(AE39:AE41)</f>
        <v>0</v>
      </c>
      <c r="AF38" s="51"/>
    </row>
    <row r="39" spans="1:32" s="52" customFormat="1" ht="19.899999999999999" customHeight="1" x14ac:dyDescent="0.25">
      <c r="A39" s="101" t="s">
        <v>38</v>
      </c>
      <c r="B39" s="67">
        <v>2120</v>
      </c>
      <c r="C39" s="68">
        <v>111</v>
      </c>
      <c r="D39" s="69">
        <v>211</v>
      </c>
      <c r="E39" s="81">
        <f t="shared" si="45"/>
        <v>19469184.280000001</v>
      </c>
      <c r="F39" s="102">
        <f>16348733.34+1897771.8</f>
        <v>18246505.140000001</v>
      </c>
      <c r="G39" s="71">
        <v>47147.47</v>
      </c>
      <c r="H39" s="71"/>
      <c r="I39" s="71"/>
      <c r="J39" s="71"/>
      <c r="K39" s="102"/>
      <c r="L39" s="71">
        <v>1175531.67</v>
      </c>
      <c r="M39" s="72"/>
      <c r="N39" s="50">
        <f t="shared" si="48"/>
        <v>0</v>
      </c>
      <c r="O39" s="102"/>
      <c r="P39" s="71"/>
      <c r="Q39" s="102"/>
      <c r="R39" s="71"/>
      <c r="S39" s="72"/>
      <c r="T39" s="50">
        <f t="shared" si="50"/>
        <v>0</v>
      </c>
      <c r="U39" s="102"/>
      <c r="V39" s="71"/>
      <c r="W39" s="102"/>
      <c r="X39" s="71"/>
      <c r="Y39" s="72"/>
      <c r="Z39" s="50">
        <f t="shared" si="52"/>
        <v>0</v>
      </c>
      <c r="AA39" s="102"/>
      <c r="AB39" s="71"/>
      <c r="AC39" s="102"/>
      <c r="AD39" s="71"/>
      <c r="AE39" s="102"/>
      <c r="AF39" s="51"/>
    </row>
    <row r="40" spans="1:32" s="52" customFormat="1" ht="33" x14ac:dyDescent="0.25">
      <c r="A40" s="101" t="s">
        <v>139</v>
      </c>
      <c r="B40" s="67">
        <v>2120</v>
      </c>
      <c r="C40" s="68">
        <v>111</v>
      </c>
      <c r="D40" s="69">
        <v>266</v>
      </c>
      <c r="E40" s="81">
        <f t="shared" si="45"/>
        <v>99664.66</v>
      </c>
      <c r="F40" s="102">
        <f>91841.44+4250.97</f>
        <v>96092.41</v>
      </c>
      <c r="G40" s="71"/>
      <c r="H40" s="71"/>
      <c r="I40" s="71"/>
      <c r="J40" s="71"/>
      <c r="K40" s="102"/>
      <c r="L40" s="71">
        <v>3572.25</v>
      </c>
      <c r="M40" s="72"/>
      <c r="N40" s="50">
        <f t="shared" si="48"/>
        <v>0</v>
      </c>
      <c r="O40" s="102"/>
      <c r="P40" s="71"/>
      <c r="Q40" s="102"/>
      <c r="R40" s="71"/>
      <c r="S40" s="72"/>
      <c r="T40" s="50">
        <f t="shared" si="50"/>
        <v>0</v>
      </c>
      <c r="U40" s="102"/>
      <c r="V40" s="71"/>
      <c r="W40" s="102"/>
      <c r="X40" s="71"/>
      <c r="Y40" s="72"/>
      <c r="Z40" s="50">
        <f t="shared" si="52"/>
        <v>0</v>
      </c>
      <c r="AA40" s="102"/>
      <c r="AB40" s="71"/>
      <c r="AC40" s="102"/>
      <c r="AD40" s="71"/>
      <c r="AE40" s="102"/>
      <c r="AF40" s="51"/>
    </row>
    <row r="41" spans="1:32" s="52" customFormat="1" ht="19.899999999999999" customHeight="1" x14ac:dyDescent="0.25">
      <c r="A41" s="101" t="s">
        <v>39</v>
      </c>
      <c r="B41" s="67">
        <v>2130</v>
      </c>
      <c r="C41" s="68">
        <v>119</v>
      </c>
      <c r="D41" s="69">
        <v>213</v>
      </c>
      <c r="E41" s="81">
        <f t="shared" si="45"/>
        <v>5878452.29</v>
      </c>
      <c r="F41" s="102">
        <f>4936086.72+573116.49</f>
        <v>5509203.21</v>
      </c>
      <c r="G41" s="71">
        <v>14238.53</v>
      </c>
      <c r="H41" s="71"/>
      <c r="I41" s="71"/>
      <c r="J41" s="71"/>
      <c r="K41" s="102"/>
      <c r="L41" s="71">
        <f>355010.55</f>
        <v>355010.55</v>
      </c>
      <c r="M41" s="72"/>
      <c r="N41" s="50">
        <f t="shared" si="48"/>
        <v>0</v>
      </c>
      <c r="O41" s="102"/>
      <c r="P41" s="71"/>
      <c r="Q41" s="102"/>
      <c r="R41" s="71"/>
      <c r="S41" s="72"/>
      <c r="T41" s="50">
        <f t="shared" si="50"/>
        <v>0</v>
      </c>
      <c r="U41" s="102"/>
      <c r="V41" s="71"/>
      <c r="W41" s="102"/>
      <c r="X41" s="71"/>
      <c r="Y41" s="72"/>
      <c r="Z41" s="50">
        <f t="shared" si="52"/>
        <v>0</v>
      </c>
      <c r="AA41" s="102"/>
      <c r="AB41" s="71"/>
      <c r="AC41" s="102"/>
      <c r="AD41" s="71"/>
      <c r="AE41" s="102"/>
      <c r="AF41" s="51"/>
    </row>
    <row r="42" spans="1:32" s="52" customFormat="1" ht="33" x14ac:dyDescent="0.25">
      <c r="A42" s="101" t="s">
        <v>140</v>
      </c>
      <c r="B42" s="67">
        <v>2140</v>
      </c>
      <c r="C42" s="68">
        <v>112</v>
      </c>
      <c r="D42" s="69">
        <v>214</v>
      </c>
      <c r="E42" s="81">
        <f t="shared" si="45"/>
        <v>43229.06</v>
      </c>
      <c r="F42" s="102">
        <v>43229.06</v>
      </c>
      <c r="G42" s="71"/>
      <c r="H42" s="71"/>
      <c r="I42" s="71"/>
      <c r="J42" s="71"/>
      <c r="K42" s="102"/>
      <c r="L42" s="71"/>
      <c r="M42" s="72"/>
      <c r="N42" s="50">
        <f t="shared" si="48"/>
        <v>0</v>
      </c>
      <c r="O42" s="102"/>
      <c r="P42" s="71"/>
      <c r="Q42" s="102"/>
      <c r="R42" s="71"/>
      <c r="S42" s="72"/>
      <c r="T42" s="50">
        <f t="shared" si="50"/>
        <v>0</v>
      </c>
      <c r="U42" s="102"/>
      <c r="V42" s="71"/>
      <c r="W42" s="102"/>
      <c r="X42" s="71"/>
      <c r="Y42" s="72"/>
      <c r="Z42" s="50">
        <f t="shared" si="52"/>
        <v>0</v>
      </c>
      <c r="AA42" s="102"/>
      <c r="AB42" s="71"/>
      <c r="AC42" s="102"/>
      <c r="AD42" s="71"/>
      <c r="AE42" s="102"/>
      <c r="AF42" s="51"/>
    </row>
    <row r="43" spans="1:32" s="52" customFormat="1" ht="19.899999999999999" customHeight="1" x14ac:dyDescent="0.25">
      <c r="A43" s="101" t="s">
        <v>40</v>
      </c>
      <c r="B43" s="67">
        <v>2150</v>
      </c>
      <c r="C43" s="68">
        <v>112</v>
      </c>
      <c r="D43" s="69">
        <v>222</v>
      </c>
      <c r="E43" s="81">
        <f t="shared" si="45"/>
        <v>8000</v>
      </c>
      <c r="F43" s="102">
        <v>2000</v>
      </c>
      <c r="G43" s="71"/>
      <c r="H43" s="71"/>
      <c r="I43" s="71"/>
      <c r="J43" s="71"/>
      <c r="K43" s="102"/>
      <c r="L43" s="71">
        <v>6000</v>
      </c>
      <c r="M43" s="72"/>
      <c r="N43" s="50">
        <f t="shared" si="48"/>
        <v>0</v>
      </c>
      <c r="O43" s="102"/>
      <c r="P43" s="71"/>
      <c r="Q43" s="102"/>
      <c r="R43" s="71"/>
      <c r="S43" s="72"/>
      <c r="T43" s="50">
        <f t="shared" si="50"/>
        <v>0</v>
      </c>
      <c r="U43" s="102"/>
      <c r="V43" s="71"/>
      <c r="W43" s="102"/>
      <c r="X43" s="71"/>
      <c r="Y43" s="72"/>
      <c r="Z43" s="50">
        <f t="shared" si="52"/>
        <v>0</v>
      </c>
      <c r="AA43" s="102"/>
      <c r="AB43" s="71"/>
      <c r="AC43" s="102"/>
      <c r="AD43" s="71"/>
      <c r="AE43" s="102"/>
      <c r="AF43" s="51"/>
    </row>
    <row r="44" spans="1:32" s="52" customFormat="1" ht="19.899999999999999" customHeight="1" x14ac:dyDescent="0.25">
      <c r="A44" s="101" t="s">
        <v>48</v>
      </c>
      <c r="B44" s="67">
        <v>2160</v>
      </c>
      <c r="C44" s="68">
        <v>112</v>
      </c>
      <c r="D44" s="69">
        <v>226</v>
      </c>
      <c r="E44" s="81">
        <f t="shared" si="45"/>
        <v>0</v>
      </c>
      <c r="F44" s="102"/>
      <c r="G44" s="71"/>
      <c r="H44" s="71"/>
      <c r="I44" s="71"/>
      <c r="J44" s="71"/>
      <c r="K44" s="102"/>
      <c r="L44" s="71"/>
      <c r="M44" s="72"/>
      <c r="N44" s="50">
        <f t="shared" si="48"/>
        <v>0</v>
      </c>
      <c r="O44" s="102"/>
      <c r="P44" s="71"/>
      <c r="Q44" s="102"/>
      <c r="R44" s="71"/>
      <c r="S44" s="72"/>
      <c r="T44" s="50">
        <f t="shared" si="50"/>
        <v>0</v>
      </c>
      <c r="U44" s="102"/>
      <c r="V44" s="71"/>
      <c r="W44" s="102"/>
      <c r="X44" s="71"/>
      <c r="Y44" s="72"/>
      <c r="Z44" s="50">
        <f t="shared" si="52"/>
        <v>0</v>
      </c>
      <c r="AA44" s="102"/>
      <c r="AB44" s="71"/>
      <c r="AC44" s="102"/>
      <c r="AD44" s="71"/>
      <c r="AE44" s="102"/>
      <c r="AF44" s="51"/>
    </row>
    <row r="45" spans="1:32" s="52" customFormat="1" ht="33" x14ac:dyDescent="0.25">
      <c r="A45" s="101" t="s">
        <v>139</v>
      </c>
      <c r="B45" s="74">
        <v>2160</v>
      </c>
      <c r="C45" s="75">
        <v>112</v>
      </c>
      <c r="D45" s="76">
        <v>266</v>
      </c>
      <c r="E45" s="81">
        <f t="shared" si="45"/>
        <v>2012.5</v>
      </c>
      <c r="F45" s="77">
        <v>2012.5</v>
      </c>
      <c r="G45" s="78"/>
      <c r="H45" s="78"/>
      <c r="I45" s="78"/>
      <c r="J45" s="78"/>
      <c r="K45" s="77"/>
      <c r="L45" s="78"/>
      <c r="M45" s="79"/>
      <c r="N45" s="50">
        <f t="shared" si="48"/>
        <v>0</v>
      </c>
      <c r="O45" s="77"/>
      <c r="P45" s="78"/>
      <c r="Q45" s="77"/>
      <c r="R45" s="78"/>
      <c r="S45" s="79"/>
      <c r="T45" s="50">
        <f t="shared" si="50"/>
        <v>0</v>
      </c>
      <c r="U45" s="77"/>
      <c r="V45" s="78"/>
      <c r="W45" s="77"/>
      <c r="X45" s="78"/>
      <c r="Y45" s="79"/>
      <c r="Z45" s="50">
        <f t="shared" si="52"/>
        <v>0</v>
      </c>
      <c r="AA45" s="77"/>
      <c r="AB45" s="78"/>
      <c r="AC45" s="77"/>
      <c r="AD45" s="78"/>
      <c r="AE45" s="77"/>
      <c r="AF45" s="51"/>
    </row>
    <row r="46" spans="1:32" s="52" customFormat="1" ht="19.899999999999999" customHeight="1" thickBot="1" x14ac:dyDescent="0.3">
      <c r="A46" s="100" t="s">
        <v>141</v>
      </c>
      <c r="B46" s="74">
        <v>2170</v>
      </c>
      <c r="C46" s="75">
        <v>112</v>
      </c>
      <c r="D46" s="76">
        <v>296</v>
      </c>
      <c r="E46" s="53">
        <f t="shared" si="45"/>
        <v>0</v>
      </c>
      <c r="F46" s="77"/>
      <c r="G46" s="78"/>
      <c r="H46" s="78"/>
      <c r="I46" s="78"/>
      <c r="J46" s="78"/>
      <c r="K46" s="77"/>
      <c r="L46" s="78"/>
      <c r="M46" s="79"/>
      <c r="N46" s="54">
        <f t="shared" si="48"/>
        <v>0</v>
      </c>
      <c r="O46" s="77"/>
      <c r="P46" s="78"/>
      <c r="Q46" s="77"/>
      <c r="R46" s="78"/>
      <c r="S46" s="79"/>
      <c r="T46" s="54">
        <f t="shared" si="50"/>
        <v>0</v>
      </c>
      <c r="U46" s="77"/>
      <c r="V46" s="78"/>
      <c r="W46" s="77"/>
      <c r="X46" s="78"/>
      <c r="Y46" s="79"/>
      <c r="Z46" s="54">
        <f t="shared" si="52"/>
        <v>0</v>
      </c>
      <c r="AA46" s="77"/>
      <c r="AB46" s="78"/>
      <c r="AC46" s="77"/>
      <c r="AD46" s="78"/>
      <c r="AE46" s="77"/>
      <c r="AF46" s="51"/>
    </row>
    <row r="47" spans="1:32" s="65" customFormat="1" ht="15" customHeight="1" x14ac:dyDescent="0.25">
      <c r="A47" s="158" t="s">
        <v>42</v>
      </c>
      <c r="B47" s="173">
        <v>2200</v>
      </c>
      <c r="C47" s="171">
        <v>200</v>
      </c>
      <c r="D47" s="162" t="s">
        <v>15</v>
      </c>
      <c r="E47" s="169">
        <f t="shared" si="45"/>
        <v>7506463.040000001</v>
      </c>
      <c r="F47" s="115">
        <f>SUM(F49:F53)</f>
        <v>3073252.1600000006</v>
      </c>
      <c r="G47" s="115">
        <f>SUM(G49:G53)</f>
        <v>5672</v>
      </c>
      <c r="H47" s="83">
        <f>SUM(H49:H53)</f>
        <v>100000</v>
      </c>
      <c r="I47" s="83">
        <f>SUM(I49:I53)</f>
        <v>29522</v>
      </c>
      <c r="J47" s="115">
        <f t="shared" ref="J47" si="63">SUM(J49:J53)</f>
        <v>129430</v>
      </c>
      <c r="K47" s="150">
        <f t="shared" ref="K47:M47" si="64">SUM(K49:K53)</f>
        <v>0</v>
      </c>
      <c r="L47" s="115">
        <f>SUM(L49:L53)</f>
        <v>4168586.88</v>
      </c>
      <c r="M47" s="115">
        <f t="shared" si="64"/>
        <v>0</v>
      </c>
      <c r="N47" s="115">
        <f t="shared" si="48"/>
        <v>0</v>
      </c>
      <c r="O47" s="115">
        <f>SUM(O49:O53)</f>
        <v>0</v>
      </c>
      <c r="P47" s="115">
        <f>SUM(P49:P53)</f>
        <v>0</v>
      </c>
      <c r="Q47" s="115">
        <f t="shared" ref="Q47:S47" si="65">SUM(Q49:Q53)</f>
        <v>0</v>
      </c>
      <c r="R47" s="115">
        <f>SUM(R49:R53)</f>
        <v>0</v>
      </c>
      <c r="S47" s="115">
        <f t="shared" si="65"/>
        <v>0</v>
      </c>
      <c r="T47" s="115">
        <f t="shared" si="50"/>
        <v>0</v>
      </c>
      <c r="U47" s="115">
        <f>SUM(U49:U53)</f>
        <v>0</v>
      </c>
      <c r="V47" s="115">
        <f>SUM(V49:V53)</f>
        <v>0</v>
      </c>
      <c r="W47" s="115">
        <f t="shared" ref="W47:Y47" si="66">SUM(W49:W53)</f>
        <v>0</v>
      </c>
      <c r="X47" s="115">
        <f>SUM(X49:X53)</f>
        <v>0</v>
      </c>
      <c r="Y47" s="115">
        <f t="shared" si="66"/>
        <v>0</v>
      </c>
      <c r="Z47" s="115">
        <f t="shared" si="52"/>
        <v>0</v>
      </c>
      <c r="AA47" s="115">
        <f>SUM(AA49:AA53)</f>
        <v>0</v>
      </c>
      <c r="AB47" s="108"/>
      <c r="AC47" s="126"/>
      <c r="AD47" s="108"/>
      <c r="AE47" s="126"/>
      <c r="AF47" s="64"/>
    </row>
    <row r="48" spans="1:32" s="65" customFormat="1" ht="10.5" customHeight="1" thickBot="1" x14ac:dyDescent="0.3">
      <c r="A48" s="159"/>
      <c r="B48" s="174"/>
      <c r="C48" s="172"/>
      <c r="D48" s="163"/>
      <c r="E48" s="166"/>
      <c r="F48" s="117"/>
      <c r="G48" s="117"/>
      <c r="H48" s="84"/>
      <c r="I48" s="84"/>
      <c r="J48" s="117"/>
      <c r="K48" s="175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09"/>
      <c r="AC48" s="120"/>
      <c r="AD48" s="109"/>
      <c r="AE48" s="120"/>
      <c r="AF48" s="64"/>
    </row>
    <row r="49" spans="1:32" s="52" customFormat="1" ht="15" customHeight="1" x14ac:dyDescent="0.25">
      <c r="A49" s="104" t="s">
        <v>19</v>
      </c>
      <c r="B49" s="143">
        <v>2210</v>
      </c>
      <c r="C49" s="145">
        <v>243</v>
      </c>
      <c r="D49" s="147">
        <v>225</v>
      </c>
      <c r="E49" s="169">
        <f>SUM(F49:M49)</f>
        <v>0</v>
      </c>
      <c r="F49" s="118"/>
      <c r="G49" s="110"/>
      <c r="H49" s="50"/>
      <c r="I49" s="50"/>
      <c r="J49" s="110"/>
      <c r="K49" s="118"/>
      <c r="L49" s="110"/>
      <c r="M49" s="133"/>
      <c r="N49" s="115">
        <f>SUM(O49:S49)</f>
        <v>0</v>
      </c>
      <c r="O49" s="118"/>
      <c r="P49" s="110"/>
      <c r="Q49" s="118"/>
      <c r="R49" s="110"/>
      <c r="S49" s="133"/>
      <c r="T49" s="115">
        <f>SUM(U49:Y49)</f>
        <v>0</v>
      </c>
      <c r="U49" s="118"/>
      <c r="V49" s="110"/>
      <c r="W49" s="118"/>
      <c r="X49" s="110"/>
      <c r="Y49" s="133"/>
      <c r="Z49" s="115">
        <f>SUM(AA49:AE49)</f>
        <v>0</v>
      </c>
      <c r="AA49" s="118"/>
      <c r="AB49" s="110"/>
      <c r="AC49" s="118"/>
      <c r="AD49" s="110"/>
      <c r="AE49" s="118"/>
      <c r="AF49" s="51"/>
    </row>
    <row r="50" spans="1:32" s="52" customFormat="1" ht="19.899999999999999" customHeight="1" x14ac:dyDescent="0.25">
      <c r="A50" s="101" t="s">
        <v>43</v>
      </c>
      <c r="B50" s="144"/>
      <c r="C50" s="146"/>
      <c r="D50" s="148"/>
      <c r="E50" s="149"/>
      <c r="F50" s="119"/>
      <c r="G50" s="111"/>
      <c r="H50" s="71"/>
      <c r="I50" s="71"/>
      <c r="J50" s="111"/>
      <c r="K50" s="119"/>
      <c r="L50" s="111"/>
      <c r="M50" s="129"/>
      <c r="N50" s="110"/>
      <c r="O50" s="119"/>
      <c r="P50" s="111"/>
      <c r="Q50" s="119"/>
      <c r="R50" s="111"/>
      <c r="S50" s="129"/>
      <c r="T50" s="110"/>
      <c r="U50" s="119"/>
      <c r="V50" s="111"/>
      <c r="W50" s="119"/>
      <c r="X50" s="111"/>
      <c r="Y50" s="129"/>
      <c r="Z50" s="110"/>
      <c r="AA50" s="119"/>
      <c r="AB50" s="111"/>
      <c r="AC50" s="119"/>
      <c r="AD50" s="111"/>
      <c r="AE50" s="119"/>
      <c r="AF50" s="51"/>
    </row>
    <row r="51" spans="1:32" s="52" customFormat="1" ht="19.899999999999999" customHeight="1" thickBot="1" x14ac:dyDescent="0.3">
      <c r="A51" s="100" t="s">
        <v>48</v>
      </c>
      <c r="B51" s="74">
        <v>2211</v>
      </c>
      <c r="C51" s="75">
        <v>243</v>
      </c>
      <c r="D51" s="76">
        <v>226</v>
      </c>
      <c r="E51" s="53">
        <f>SUM(F51:M51)</f>
        <v>0</v>
      </c>
      <c r="F51" s="77"/>
      <c r="G51" s="78"/>
      <c r="H51" s="78"/>
      <c r="I51" s="78"/>
      <c r="J51" s="78"/>
      <c r="K51" s="77"/>
      <c r="L51" s="78"/>
      <c r="M51" s="79"/>
      <c r="N51" s="54">
        <f>SUM(O51:S51)</f>
        <v>0</v>
      </c>
      <c r="O51" s="77"/>
      <c r="P51" s="78"/>
      <c r="Q51" s="77"/>
      <c r="R51" s="78"/>
      <c r="S51" s="79"/>
      <c r="T51" s="54">
        <f>SUM(U51:Y51)</f>
        <v>0</v>
      </c>
      <c r="U51" s="77"/>
      <c r="V51" s="78"/>
      <c r="W51" s="77"/>
      <c r="X51" s="78"/>
      <c r="Y51" s="79"/>
      <c r="Z51" s="54">
        <f>SUM(AA51:AE51)</f>
        <v>0</v>
      </c>
      <c r="AA51" s="77"/>
      <c r="AB51" s="78"/>
      <c r="AC51" s="77"/>
      <c r="AD51" s="78"/>
      <c r="AE51" s="77"/>
      <c r="AF51" s="51"/>
    </row>
    <row r="52" spans="1:32" s="52" customFormat="1" ht="16.5" x14ac:dyDescent="0.25">
      <c r="A52" s="158" t="s">
        <v>44</v>
      </c>
      <c r="B52" s="173">
        <v>2220</v>
      </c>
      <c r="C52" s="171">
        <v>244</v>
      </c>
      <c r="D52" s="162" t="s">
        <v>15</v>
      </c>
      <c r="E52" s="169">
        <f>SUM(F52:M52)</f>
        <v>7506463.040000001</v>
      </c>
      <c r="F52" s="108">
        <f>SUM(F54:F70)</f>
        <v>3073252.1600000006</v>
      </c>
      <c r="G52" s="108">
        <f>SUM(G54:G70)</f>
        <v>5672</v>
      </c>
      <c r="H52" s="83">
        <f>SUM(H54:H70)</f>
        <v>100000</v>
      </c>
      <c r="I52" s="83">
        <f>SUM(I54:I70)</f>
        <v>29522</v>
      </c>
      <c r="J52" s="108">
        <f t="shared" ref="J52" si="67">SUM(J54:J70)</f>
        <v>129430</v>
      </c>
      <c r="K52" s="170">
        <f t="shared" ref="K52:M52" si="68">SUM(K54:K70)</f>
        <v>0</v>
      </c>
      <c r="L52" s="108">
        <f>SUM(L54:L70)</f>
        <v>4168586.88</v>
      </c>
      <c r="M52" s="108">
        <f t="shared" si="68"/>
        <v>0</v>
      </c>
      <c r="N52" s="115">
        <f>SUM(O52:S52)</f>
        <v>0</v>
      </c>
      <c r="O52" s="108">
        <f>SUM(O54:O70)</f>
        <v>0</v>
      </c>
      <c r="P52" s="108">
        <f>SUM(P54:P70)</f>
        <v>0</v>
      </c>
      <c r="Q52" s="108">
        <f t="shared" ref="Q52:S52" si="69">SUM(Q54:Q70)</f>
        <v>0</v>
      </c>
      <c r="R52" s="108">
        <f>SUM(R54:R70)</f>
        <v>0</v>
      </c>
      <c r="S52" s="108">
        <f t="shared" si="69"/>
        <v>0</v>
      </c>
      <c r="T52" s="115">
        <f>SUM(U52:Y52)</f>
        <v>0</v>
      </c>
      <c r="U52" s="108">
        <f>SUM(U54:U70)</f>
        <v>0</v>
      </c>
      <c r="V52" s="108">
        <f>SUM(V54:V70)</f>
        <v>0</v>
      </c>
      <c r="W52" s="108">
        <f t="shared" ref="W52:Y52" si="70">SUM(W54:W70)</f>
        <v>0</v>
      </c>
      <c r="X52" s="108">
        <f>SUM(X54:X70)</f>
        <v>0</v>
      </c>
      <c r="Y52" s="108">
        <f t="shared" si="70"/>
        <v>0</v>
      </c>
      <c r="Z52" s="115">
        <f>SUM(AA52:AE52)</f>
        <v>0</v>
      </c>
      <c r="AA52" s="108">
        <f>SUM(AA54:AA70)</f>
        <v>0</v>
      </c>
      <c r="AB52" s="108">
        <f t="shared" ref="AB52:AE52" si="71">SUM(AB54:AB70)</f>
        <v>0</v>
      </c>
      <c r="AC52" s="108">
        <f t="shared" si="71"/>
        <v>0</v>
      </c>
      <c r="AD52" s="108">
        <f t="shared" si="71"/>
        <v>0</v>
      </c>
      <c r="AE52" s="127">
        <f t="shared" si="71"/>
        <v>0</v>
      </c>
      <c r="AF52" s="51"/>
    </row>
    <row r="53" spans="1:32" s="52" customFormat="1" ht="17.25" thickBot="1" x14ac:dyDescent="0.3">
      <c r="A53" s="159"/>
      <c r="B53" s="174"/>
      <c r="C53" s="172"/>
      <c r="D53" s="163"/>
      <c r="E53" s="166"/>
      <c r="F53" s="109"/>
      <c r="G53" s="109"/>
      <c r="H53" s="84"/>
      <c r="I53" s="84"/>
      <c r="J53" s="109"/>
      <c r="K53" s="130"/>
      <c r="L53" s="109"/>
      <c r="M53" s="109"/>
      <c r="N53" s="117"/>
      <c r="O53" s="109"/>
      <c r="P53" s="109"/>
      <c r="Q53" s="109"/>
      <c r="R53" s="109"/>
      <c r="S53" s="109"/>
      <c r="T53" s="117"/>
      <c r="U53" s="109"/>
      <c r="V53" s="109"/>
      <c r="W53" s="109"/>
      <c r="X53" s="109"/>
      <c r="Y53" s="109"/>
      <c r="Z53" s="117"/>
      <c r="AA53" s="109"/>
      <c r="AB53" s="109"/>
      <c r="AC53" s="109"/>
      <c r="AD53" s="109"/>
      <c r="AE53" s="128"/>
      <c r="AF53" s="51"/>
    </row>
    <row r="54" spans="1:32" s="52" customFormat="1" ht="19.899999999999999" customHeight="1" x14ac:dyDescent="0.25">
      <c r="A54" s="104" t="s">
        <v>45</v>
      </c>
      <c r="B54" s="92">
        <v>2221</v>
      </c>
      <c r="C54" s="93">
        <v>244</v>
      </c>
      <c r="D54" s="94">
        <v>221</v>
      </c>
      <c r="E54" s="81">
        <f t="shared" ref="E54:E92" si="72">SUM(F54:M54)</f>
        <v>17002.489999999998</v>
      </c>
      <c r="F54" s="98">
        <f>2880+14122.49</f>
        <v>17002.489999999998</v>
      </c>
      <c r="G54" s="50"/>
      <c r="H54" s="50"/>
      <c r="I54" s="50"/>
      <c r="J54" s="50"/>
      <c r="K54" s="98"/>
      <c r="L54" s="50"/>
      <c r="M54" s="99"/>
      <c r="N54" s="50">
        <f t="shared" ref="N54:N92" si="73">SUM(O54:S54)</f>
        <v>0</v>
      </c>
      <c r="O54" s="98"/>
      <c r="P54" s="50"/>
      <c r="Q54" s="98"/>
      <c r="R54" s="50"/>
      <c r="S54" s="99"/>
      <c r="T54" s="50">
        <f t="shared" ref="T54:T92" si="74">SUM(U54:Y54)</f>
        <v>0</v>
      </c>
      <c r="U54" s="98"/>
      <c r="V54" s="50"/>
      <c r="W54" s="98"/>
      <c r="X54" s="50"/>
      <c r="Y54" s="99"/>
      <c r="Z54" s="50">
        <f t="shared" ref="Z54:Z92" si="75">SUM(AA54:AE54)</f>
        <v>0</v>
      </c>
      <c r="AA54" s="98"/>
      <c r="AB54" s="50"/>
      <c r="AC54" s="98"/>
      <c r="AD54" s="50"/>
      <c r="AE54" s="98"/>
      <c r="AF54" s="51"/>
    </row>
    <row r="55" spans="1:32" s="52" customFormat="1" ht="19.899999999999999" customHeight="1" x14ac:dyDescent="0.25">
      <c r="A55" s="101" t="s">
        <v>40</v>
      </c>
      <c r="B55" s="67">
        <v>2222</v>
      </c>
      <c r="C55" s="68">
        <v>244</v>
      </c>
      <c r="D55" s="69">
        <v>222</v>
      </c>
      <c r="E55" s="81">
        <f t="shared" si="72"/>
        <v>0</v>
      </c>
      <c r="F55" s="102"/>
      <c r="G55" s="71"/>
      <c r="H55" s="71"/>
      <c r="I55" s="71"/>
      <c r="J55" s="71"/>
      <c r="K55" s="102"/>
      <c r="L55" s="71"/>
      <c r="M55" s="72"/>
      <c r="N55" s="50">
        <f t="shared" si="73"/>
        <v>0</v>
      </c>
      <c r="O55" s="102"/>
      <c r="P55" s="71"/>
      <c r="Q55" s="102"/>
      <c r="R55" s="71"/>
      <c r="S55" s="72"/>
      <c r="T55" s="50">
        <f t="shared" si="74"/>
        <v>0</v>
      </c>
      <c r="U55" s="102"/>
      <c r="V55" s="71"/>
      <c r="W55" s="102"/>
      <c r="X55" s="71"/>
      <c r="Y55" s="72"/>
      <c r="Z55" s="50">
        <f t="shared" si="75"/>
        <v>0</v>
      </c>
      <c r="AA55" s="102"/>
      <c r="AB55" s="71"/>
      <c r="AC55" s="102"/>
      <c r="AD55" s="71"/>
      <c r="AE55" s="102"/>
      <c r="AF55" s="51"/>
    </row>
    <row r="56" spans="1:32" s="52" customFormat="1" ht="19.899999999999999" customHeight="1" x14ac:dyDescent="0.25">
      <c r="A56" s="101" t="s">
        <v>46</v>
      </c>
      <c r="B56" s="67">
        <v>2223</v>
      </c>
      <c r="C56" s="68">
        <v>244</v>
      </c>
      <c r="D56" s="69">
        <v>223</v>
      </c>
      <c r="E56" s="81">
        <f t="shared" si="72"/>
        <v>1414791.49</v>
      </c>
      <c r="F56" s="102">
        <v>1410694.78</v>
      </c>
      <c r="G56" s="71"/>
      <c r="H56" s="71"/>
      <c r="I56" s="71"/>
      <c r="J56" s="71"/>
      <c r="K56" s="102"/>
      <c r="L56" s="71">
        <v>4096.71</v>
      </c>
      <c r="M56" s="72"/>
      <c r="N56" s="50">
        <f t="shared" si="73"/>
        <v>0</v>
      </c>
      <c r="O56" s="102"/>
      <c r="P56" s="71"/>
      <c r="Q56" s="102"/>
      <c r="R56" s="71"/>
      <c r="S56" s="72"/>
      <c r="T56" s="50">
        <f t="shared" si="74"/>
        <v>0</v>
      </c>
      <c r="U56" s="102"/>
      <c r="V56" s="71"/>
      <c r="W56" s="102"/>
      <c r="X56" s="71"/>
      <c r="Y56" s="72"/>
      <c r="Z56" s="50">
        <f t="shared" si="75"/>
        <v>0</v>
      </c>
      <c r="AA56" s="102"/>
      <c r="AB56" s="71"/>
      <c r="AC56" s="102"/>
      <c r="AD56" s="71"/>
      <c r="AE56" s="102"/>
      <c r="AF56" s="51"/>
    </row>
    <row r="57" spans="1:32" s="52" customFormat="1" ht="19.899999999999999" customHeight="1" x14ac:dyDescent="0.25">
      <c r="A57" s="101" t="s">
        <v>47</v>
      </c>
      <c r="B57" s="67">
        <v>2224</v>
      </c>
      <c r="C57" s="68">
        <v>244</v>
      </c>
      <c r="D57" s="69">
        <v>224</v>
      </c>
      <c r="E57" s="81">
        <f t="shared" si="72"/>
        <v>0</v>
      </c>
      <c r="F57" s="102"/>
      <c r="G57" s="71"/>
      <c r="H57" s="71"/>
      <c r="I57" s="71"/>
      <c r="J57" s="71"/>
      <c r="K57" s="102"/>
      <c r="L57" s="71"/>
      <c r="M57" s="72"/>
      <c r="N57" s="50">
        <f t="shared" si="73"/>
        <v>0</v>
      </c>
      <c r="O57" s="102"/>
      <c r="P57" s="71"/>
      <c r="Q57" s="102"/>
      <c r="R57" s="71"/>
      <c r="S57" s="72"/>
      <c r="T57" s="50">
        <f t="shared" si="74"/>
        <v>0</v>
      </c>
      <c r="U57" s="102"/>
      <c r="V57" s="71"/>
      <c r="W57" s="102"/>
      <c r="X57" s="71"/>
      <c r="Y57" s="72"/>
      <c r="Z57" s="50">
        <f t="shared" si="75"/>
        <v>0</v>
      </c>
      <c r="AA57" s="102"/>
      <c r="AB57" s="71"/>
      <c r="AC57" s="102"/>
      <c r="AD57" s="71"/>
      <c r="AE57" s="102"/>
      <c r="AF57" s="51"/>
    </row>
    <row r="58" spans="1:32" s="52" customFormat="1" ht="19.899999999999999" customHeight="1" x14ac:dyDescent="0.25">
      <c r="A58" s="101" t="s">
        <v>43</v>
      </c>
      <c r="B58" s="67">
        <v>2225</v>
      </c>
      <c r="C58" s="68">
        <v>244</v>
      </c>
      <c r="D58" s="69">
        <v>225</v>
      </c>
      <c r="E58" s="81">
        <f t="shared" si="72"/>
        <v>277879.03000000003</v>
      </c>
      <c r="F58" s="102">
        <f>6750+165369.03</f>
        <v>172119.03</v>
      </c>
      <c r="G58" s="71"/>
      <c r="H58" s="71"/>
      <c r="I58" s="71"/>
      <c r="J58" s="71">
        <v>105760</v>
      </c>
      <c r="K58" s="102"/>
      <c r="L58" s="71"/>
      <c r="M58" s="72"/>
      <c r="N58" s="50">
        <f t="shared" si="73"/>
        <v>0</v>
      </c>
      <c r="O58" s="102"/>
      <c r="P58" s="71"/>
      <c r="Q58" s="102"/>
      <c r="R58" s="71"/>
      <c r="S58" s="72"/>
      <c r="T58" s="50">
        <f t="shared" si="74"/>
        <v>0</v>
      </c>
      <c r="U58" s="102"/>
      <c r="V58" s="71"/>
      <c r="W58" s="102"/>
      <c r="X58" s="71"/>
      <c r="Y58" s="72"/>
      <c r="Z58" s="50">
        <f t="shared" si="75"/>
        <v>0</v>
      </c>
      <c r="AA58" s="102"/>
      <c r="AB58" s="71"/>
      <c r="AC58" s="102"/>
      <c r="AD58" s="71"/>
      <c r="AE58" s="102"/>
      <c r="AF58" s="51"/>
    </row>
    <row r="59" spans="1:32" s="52" customFormat="1" ht="19.899999999999999" customHeight="1" x14ac:dyDescent="0.25">
      <c r="A59" s="101" t="s">
        <v>48</v>
      </c>
      <c r="B59" s="67">
        <v>2226</v>
      </c>
      <c r="C59" s="68">
        <v>244</v>
      </c>
      <c r="D59" s="69">
        <v>226</v>
      </c>
      <c r="E59" s="81">
        <f t="shared" si="72"/>
        <v>592921.61</v>
      </c>
      <c r="F59" s="102">
        <f>246779.01+246142.6</f>
        <v>492921.61</v>
      </c>
      <c r="G59" s="71"/>
      <c r="H59" s="71">
        <v>100000</v>
      </c>
      <c r="I59" s="71"/>
      <c r="J59" s="71"/>
      <c r="K59" s="102"/>
      <c r="L59" s="71"/>
      <c r="M59" s="72"/>
      <c r="N59" s="50">
        <f t="shared" si="73"/>
        <v>0</v>
      </c>
      <c r="O59" s="102"/>
      <c r="P59" s="71"/>
      <c r="Q59" s="102"/>
      <c r="R59" s="71"/>
      <c r="S59" s="72"/>
      <c r="T59" s="50">
        <f t="shared" si="74"/>
        <v>0</v>
      </c>
      <c r="U59" s="102"/>
      <c r="V59" s="71"/>
      <c r="W59" s="102"/>
      <c r="X59" s="71"/>
      <c r="Y59" s="72"/>
      <c r="Z59" s="50">
        <f t="shared" si="75"/>
        <v>0</v>
      </c>
      <c r="AA59" s="102"/>
      <c r="AB59" s="71"/>
      <c r="AC59" s="102"/>
      <c r="AD59" s="71"/>
      <c r="AE59" s="102"/>
      <c r="AF59" s="51"/>
    </row>
    <row r="60" spans="1:32" s="52" customFormat="1" ht="19.899999999999999" customHeight="1" x14ac:dyDescent="0.25">
      <c r="A60" s="101" t="s">
        <v>156</v>
      </c>
      <c r="B60" s="67">
        <v>2227</v>
      </c>
      <c r="C60" s="68">
        <v>244</v>
      </c>
      <c r="D60" s="69">
        <v>227</v>
      </c>
      <c r="E60" s="81">
        <f t="shared" si="72"/>
        <v>5982.66</v>
      </c>
      <c r="F60" s="102">
        <v>5982.66</v>
      </c>
      <c r="G60" s="71"/>
      <c r="H60" s="71"/>
      <c r="I60" s="71"/>
      <c r="J60" s="71"/>
      <c r="K60" s="102"/>
      <c r="L60" s="71"/>
      <c r="M60" s="72"/>
      <c r="N60" s="50">
        <f t="shared" si="73"/>
        <v>0</v>
      </c>
      <c r="O60" s="102"/>
      <c r="P60" s="71"/>
      <c r="Q60" s="102"/>
      <c r="R60" s="71"/>
      <c r="S60" s="72"/>
      <c r="T60" s="50">
        <f t="shared" si="74"/>
        <v>0</v>
      </c>
      <c r="U60" s="102"/>
      <c r="V60" s="71"/>
      <c r="W60" s="102"/>
      <c r="X60" s="71"/>
      <c r="Y60" s="72"/>
      <c r="Z60" s="50">
        <f t="shared" si="75"/>
        <v>0</v>
      </c>
      <c r="AA60" s="102"/>
      <c r="AB60" s="71"/>
      <c r="AC60" s="102"/>
      <c r="AD60" s="71"/>
      <c r="AE60" s="102"/>
      <c r="AF60" s="51"/>
    </row>
    <row r="61" spans="1:32" s="52" customFormat="1" ht="19.899999999999999" customHeight="1" x14ac:dyDescent="0.25">
      <c r="A61" s="101" t="s">
        <v>49</v>
      </c>
      <c r="B61" s="67">
        <v>2228</v>
      </c>
      <c r="C61" s="68">
        <v>244</v>
      </c>
      <c r="D61" s="69">
        <v>310</v>
      </c>
      <c r="E61" s="81">
        <f t="shared" si="72"/>
        <v>355133.81</v>
      </c>
      <c r="F61" s="102">
        <f>315833.81+27850</f>
        <v>343683.81</v>
      </c>
      <c r="G61" s="71"/>
      <c r="H61" s="71"/>
      <c r="I61" s="71"/>
      <c r="J61" s="71"/>
      <c r="K61" s="102"/>
      <c r="L61" s="71">
        <v>11450</v>
      </c>
      <c r="M61" s="72"/>
      <c r="N61" s="50">
        <f t="shared" si="73"/>
        <v>0</v>
      </c>
      <c r="O61" s="102"/>
      <c r="P61" s="71"/>
      <c r="Q61" s="102"/>
      <c r="R61" s="71"/>
      <c r="S61" s="72"/>
      <c r="T61" s="50">
        <f t="shared" si="74"/>
        <v>0</v>
      </c>
      <c r="U61" s="102"/>
      <c r="V61" s="71"/>
      <c r="W61" s="102"/>
      <c r="X61" s="71"/>
      <c r="Y61" s="72"/>
      <c r="Z61" s="50">
        <f t="shared" si="75"/>
        <v>0</v>
      </c>
      <c r="AA61" s="102"/>
      <c r="AB61" s="71"/>
      <c r="AC61" s="102"/>
      <c r="AD61" s="71"/>
      <c r="AE61" s="102"/>
      <c r="AF61" s="51"/>
    </row>
    <row r="62" spans="1:32" s="52" customFormat="1" ht="19.899999999999999" customHeight="1" x14ac:dyDescent="0.25">
      <c r="A62" s="101" t="s">
        <v>50</v>
      </c>
      <c r="B62" s="74">
        <v>2229</v>
      </c>
      <c r="C62" s="75">
        <v>244</v>
      </c>
      <c r="D62" s="76">
        <v>340</v>
      </c>
      <c r="E62" s="70">
        <f t="shared" si="72"/>
        <v>0</v>
      </c>
      <c r="F62" s="77"/>
      <c r="G62" s="78"/>
      <c r="H62" s="78"/>
      <c r="I62" s="78"/>
      <c r="J62" s="78"/>
      <c r="K62" s="77"/>
      <c r="L62" s="78"/>
      <c r="M62" s="79"/>
      <c r="N62" s="71">
        <f t="shared" si="73"/>
        <v>0</v>
      </c>
      <c r="O62" s="77"/>
      <c r="P62" s="78"/>
      <c r="Q62" s="77"/>
      <c r="R62" s="78"/>
      <c r="S62" s="79"/>
      <c r="T62" s="71">
        <f t="shared" si="74"/>
        <v>0</v>
      </c>
      <c r="U62" s="77"/>
      <c r="V62" s="78"/>
      <c r="W62" s="77"/>
      <c r="X62" s="78"/>
      <c r="Y62" s="79"/>
      <c r="Z62" s="71">
        <f t="shared" si="75"/>
        <v>0</v>
      </c>
      <c r="AA62" s="77"/>
      <c r="AB62" s="78"/>
      <c r="AC62" s="77"/>
      <c r="AD62" s="78"/>
      <c r="AE62" s="77"/>
      <c r="AF62" s="51"/>
    </row>
    <row r="63" spans="1:32" s="52" customFormat="1" ht="49.5" x14ac:dyDescent="0.25">
      <c r="A63" s="101" t="s">
        <v>142</v>
      </c>
      <c r="B63" s="74">
        <v>2230</v>
      </c>
      <c r="C63" s="75">
        <v>244</v>
      </c>
      <c r="D63" s="76">
        <v>341</v>
      </c>
      <c r="E63" s="70">
        <f t="shared" si="72"/>
        <v>0</v>
      </c>
      <c r="F63" s="77"/>
      <c r="G63" s="78"/>
      <c r="H63" s="78"/>
      <c r="I63" s="78"/>
      <c r="J63" s="78"/>
      <c r="K63" s="77"/>
      <c r="L63" s="78"/>
      <c r="M63" s="79"/>
      <c r="N63" s="71">
        <f t="shared" si="73"/>
        <v>0</v>
      </c>
      <c r="O63" s="77"/>
      <c r="P63" s="78"/>
      <c r="Q63" s="77"/>
      <c r="R63" s="78"/>
      <c r="S63" s="79"/>
      <c r="T63" s="71">
        <f t="shared" si="74"/>
        <v>0</v>
      </c>
      <c r="U63" s="77"/>
      <c r="V63" s="78"/>
      <c r="W63" s="77"/>
      <c r="X63" s="78"/>
      <c r="Y63" s="79"/>
      <c r="Z63" s="71">
        <f t="shared" si="75"/>
        <v>0</v>
      </c>
      <c r="AA63" s="77"/>
      <c r="AB63" s="78"/>
      <c r="AC63" s="77"/>
      <c r="AD63" s="78"/>
      <c r="AE63" s="77"/>
      <c r="AF63" s="51"/>
    </row>
    <row r="64" spans="1:32" s="52" customFormat="1" ht="19.899999999999999" customHeight="1" x14ac:dyDescent="0.25">
      <c r="A64" s="101" t="s">
        <v>143</v>
      </c>
      <c r="B64" s="74">
        <v>2231</v>
      </c>
      <c r="C64" s="75">
        <v>244</v>
      </c>
      <c r="D64" s="76">
        <v>342</v>
      </c>
      <c r="E64" s="70">
        <f t="shared" si="72"/>
        <v>4624871.21</v>
      </c>
      <c r="F64" s="77">
        <v>482631.04</v>
      </c>
      <c r="G64" s="78"/>
      <c r="H64" s="78"/>
      <c r="I64" s="78"/>
      <c r="J64" s="78"/>
      <c r="K64" s="77"/>
      <c r="L64" s="78">
        <f>106578.1+4035662.07</f>
        <v>4142240.17</v>
      </c>
      <c r="M64" s="79"/>
      <c r="N64" s="71">
        <f t="shared" si="73"/>
        <v>0</v>
      </c>
      <c r="O64" s="77"/>
      <c r="P64" s="78"/>
      <c r="Q64" s="77"/>
      <c r="R64" s="78"/>
      <c r="S64" s="79"/>
      <c r="T64" s="71">
        <f t="shared" si="74"/>
        <v>0</v>
      </c>
      <c r="U64" s="77"/>
      <c r="V64" s="78"/>
      <c r="W64" s="77"/>
      <c r="X64" s="78"/>
      <c r="Y64" s="79"/>
      <c r="Z64" s="71">
        <f t="shared" si="75"/>
        <v>0</v>
      </c>
      <c r="AA64" s="77"/>
      <c r="AB64" s="78"/>
      <c r="AC64" s="77"/>
      <c r="AD64" s="78"/>
      <c r="AE64" s="77"/>
      <c r="AF64" s="51"/>
    </row>
    <row r="65" spans="1:32" s="52" customFormat="1" ht="19.899999999999999" customHeight="1" x14ac:dyDescent="0.25">
      <c r="A65" s="101" t="s">
        <v>144</v>
      </c>
      <c r="B65" s="74">
        <v>2232</v>
      </c>
      <c r="C65" s="75">
        <v>244</v>
      </c>
      <c r="D65" s="76">
        <v>343</v>
      </c>
      <c r="E65" s="70">
        <f t="shared" si="72"/>
        <v>0</v>
      </c>
      <c r="F65" s="77"/>
      <c r="G65" s="78"/>
      <c r="H65" s="78"/>
      <c r="I65" s="78"/>
      <c r="J65" s="78"/>
      <c r="K65" s="77"/>
      <c r="L65" s="78"/>
      <c r="M65" s="79"/>
      <c r="N65" s="71">
        <f t="shared" si="73"/>
        <v>0</v>
      </c>
      <c r="O65" s="77"/>
      <c r="P65" s="78"/>
      <c r="Q65" s="77"/>
      <c r="R65" s="78"/>
      <c r="S65" s="79"/>
      <c r="T65" s="71">
        <f t="shared" si="74"/>
        <v>0</v>
      </c>
      <c r="U65" s="77"/>
      <c r="V65" s="78"/>
      <c r="W65" s="77"/>
      <c r="X65" s="78"/>
      <c r="Y65" s="79"/>
      <c r="Z65" s="71">
        <f t="shared" si="75"/>
        <v>0</v>
      </c>
      <c r="AA65" s="77"/>
      <c r="AB65" s="78"/>
      <c r="AC65" s="77"/>
      <c r="AD65" s="78"/>
      <c r="AE65" s="77"/>
      <c r="AF65" s="51"/>
    </row>
    <row r="66" spans="1:32" s="52" customFormat="1" ht="19.899999999999999" customHeight="1" x14ac:dyDescent="0.25">
      <c r="A66" s="101" t="s">
        <v>145</v>
      </c>
      <c r="B66" s="74">
        <v>2233</v>
      </c>
      <c r="C66" s="75">
        <v>244</v>
      </c>
      <c r="D66" s="76">
        <v>344</v>
      </c>
      <c r="E66" s="70">
        <f t="shared" si="72"/>
        <v>25489.200000000001</v>
      </c>
      <c r="F66" s="77">
        <v>1819.2</v>
      </c>
      <c r="G66" s="78"/>
      <c r="H66" s="78"/>
      <c r="I66" s="78"/>
      <c r="J66" s="78">
        <v>23670</v>
      </c>
      <c r="K66" s="77"/>
      <c r="L66" s="78"/>
      <c r="M66" s="79"/>
      <c r="N66" s="71">
        <f t="shared" si="73"/>
        <v>0</v>
      </c>
      <c r="O66" s="77"/>
      <c r="P66" s="78"/>
      <c r="Q66" s="77"/>
      <c r="R66" s="78"/>
      <c r="S66" s="79"/>
      <c r="T66" s="71">
        <f t="shared" si="74"/>
        <v>0</v>
      </c>
      <c r="U66" s="77"/>
      <c r="V66" s="78"/>
      <c r="W66" s="77"/>
      <c r="X66" s="78"/>
      <c r="Y66" s="79"/>
      <c r="Z66" s="71">
        <f t="shared" si="75"/>
        <v>0</v>
      </c>
      <c r="AA66" s="77"/>
      <c r="AB66" s="78"/>
      <c r="AC66" s="77"/>
      <c r="AD66" s="78"/>
      <c r="AE66" s="77"/>
      <c r="AF66" s="51"/>
    </row>
    <row r="67" spans="1:32" s="52" customFormat="1" ht="19.899999999999999" customHeight="1" x14ac:dyDescent="0.25">
      <c r="A67" s="101" t="s">
        <v>146</v>
      </c>
      <c r="B67" s="74">
        <v>2234</v>
      </c>
      <c r="C67" s="75">
        <v>244</v>
      </c>
      <c r="D67" s="76">
        <v>345</v>
      </c>
      <c r="E67" s="70">
        <f t="shared" si="72"/>
        <v>0</v>
      </c>
      <c r="F67" s="77"/>
      <c r="G67" s="78"/>
      <c r="H67" s="78"/>
      <c r="I67" s="78"/>
      <c r="J67" s="78"/>
      <c r="K67" s="77"/>
      <c r="L67" s="78"/>
      <c r="M67" s="79"/>
      <c r="N67" s="71">
        <f t="shared" si="73"/>
        <v>0</v>
      </c>
      <c r="O67" s="77"/>
      <c r="P67" s="78"/>
      <c r="Q67" s="77"/>
      <c r="R67" s="78"/>
      <c r="S67" s="79"/>
      <c r="T67" s="71">
        <f t="shared" si="74"/>
        <v>0</v>
      </c>
      <c r="U67" s="77"/>
      <c r="V67" s="78"/>
      <c r="W67" s="77"/>
      <c r="X67" s="78"/>
      <c r="Y67" s="79"/>
      <c r="Z67" s="71">
        <f t="shared" si="75"/>
        <v>0</v>
      </c>
      <c r="AA67" s="77"/>
      <c r="AB67" s="78"/>
      <c r="AC67" s="77"/>
      <c r="AD67" s="78"/>
      <c r="AE67" s="77"/>
      <c r="AF67" s="51"/>
    </row>
    <row r="68" spans="1:32" s="52" customFormat="1" ht="33" x14ac:dyDescent="0.25">
      <c r="A68" s="101" t="s">
        <v>147</v>
      </c>
      <c r="B68" s="74">
        <v>2235</v>
      </c>
      <c r="C68" s="75">
        <v>244</v>
      </c>
      <c r="D68" s="76">
        <v>346</v>
      </c>
      <c r="E68" s="70">
        <f t="shared" si="72"/>
        <v>185491.53999999998</v>
      </c>
      <c r="F68" s="77">
        <f>48774.5+90723.04</f>
        <v>139497.53999999998</v>
      </c>
      <c r="G68" s="78">
        <v>5672</v>
      </c>
      <c r="H68" s="78"/>
      <c r="I68" s="78">
        <v>29522</v>
      </c>
      <c r="J68" s="78"/>
      <c r="K68" s="77"/>
      <c r="L68" s="78">
        <f>10470+330</f>
        <v>10800</v>
      </c>
      <c r="M68" s="79"/>
      <c r="N68" s="71">
        <f t="shared" si="73"/>
        <v>0</v>
      </c>
      <c r="O68" s="77"/>
      <c r="P68" s="78"/>
      <c r="Q68" s="77"/>
      <c r="R68" s="78"/>
      <c r="S68" s="79"/>
      <c r="T68" s="71">
        <f t="shared" si="74"/>
        <v>0</v>
      </c>
      <c r="U68" s="77"/>
      <c r="V68" s="78"/>
      <c r="W68" s="77"/>
      <c r="X68" s="78"/>
      <c r="Y68" s="79"/>
      <c r="Z68" s="71">
        <f t="shared" si="75"/>
        <v>0</v>
      </c>
      <c r="AA68" s="77"/>
      <c r="AB68" s="78"/>
      <c r="AC68" s="77"/>
      <c r="AD68" s="78"/>
      <c r="AE68" s="77"/>
      <c r="AF68" s="51"/>
    </row>
    <row r="69" spans="1:32" s="52" customFormat="1" ht="33" x14ac:dyDescent="0.25">
      <c r="A69" s="101" t="s">
        <v>148</v>
      </c>
      <c r="B69" s="74">
        <v>2236</v>
      </c>
      <c r="C69" s="75">
        <v>244</v>
      </c>
      <c r="D69" s="76">
        <v>347</v>
      </c>
      <c r="E69" s="70">
        <f t="shared" si="72"/>
        <v>0</v>
      </c>
      <c r="F69" s="77"/>
      <c r="G69" s="78"/>
      <c r="H69" s="78"/>
      <c r="I69" s="78"/>
      <c r="J69" s="78"/>
      <c r="K69" s="77"/>
      <c r="L69" s="78"/>
      <c r="M69" s="79"/>
      <c r="N69" s="71">
        <f t="shared" si="73"/>
        <v>0</v>
      </c>
      <c r="O69" s="77"/>
      <c r="P69" s="78"/>
      <c r="Q69" s="77"/>
      <c r="R69" s="78"/>
      <c r="S69" s="79"/>
      <c r="T69" s="71">
        <f t="shared" si="74"/>
        <v>0</v>
      </c>
      <c r="U69" s="77"/>
      <c r="V69" s="78"/>
      <c r="W69" s="77"/>
      <c r="X69" s="78"/>
      <c r="Y69" s="79"/>
      <c r="Z69" s="71">
        <f t="shared" si="75"/>
        <v>0</v>
      </c>
      <c r="AA69" s="77"/>
      <c r="AB69" s="78"/>
      <c r="AC69" s="77"/>
      <c r="AD69" s="78"/>
      <c r="AE69" s="77"/>
      <c r="AF69" s="51"/>
    </row>
    <row r="70" spans="1:32" s="52" customFormat="1" ht="33.75" thickBot="1" x14ac:dyDescent="0.3">
      <c r="A70" s="100" t="s">
        <v>149</v>
      </c>
      <c r="B70" s="74">
        <v>2237</v>
      </c>
      <c r="C70" s="75">
        <v>244</v>
      </c>
      <c r="D70" s="76">
        <v>349</v>
      </c>
      <c r="E70" s="70">
        <f t="shared" si="72"/>
        <v>6900</v>
      </c>
      <c r="F70" s="77">
        <v>6900</v>
      </c>
      <c r="G70" s="78"/>
      <c r="H70" s="78"/>
      <c r="I70" s="78"/>
      <c r="J70" s="78"/>
      <c r="K70" s="77"/>
      <c r="L70" s="78"/>
      <c r="M70" s="79"/>
      <c r="N70" s="71">
        <f t="shared" si="73"/>
        <v>0</v>
      </c>
      <c r="O70" s="77"/>
      <c r="P70" s="78"/>
      <c r="Q70" s="77"/>
      <c r="R70" s="78"/>
      <c r="S70" s="79"/>
      <c r="T70" s="71">
        <f t="shared" si="74"/>
        <v>0</v>
      </c>
      <c r="U70" s="77"/>
      <c r="V70" s="78"/>
      <c r="W70" s="77"/>
      <c r="X70" s="78"/>
      <c r="Y70" s="79"/>
      <c r="Z70" s="71">
        <f t="shared" si="75"/>
        <v>0</v>
      </c>
      <c r="AA70" s="77"/>
      <c r="AB70" s="78"/>
      <c r="AC70" s="77"/>
      <c r="AD70" s="78"/>
      <c r="AE70" s="77"/>
      <c r="AF70" s="51"/>
    </row>
    <row r="71" spans="1:32" s="65" customFormat="1" ht="24" customHeight="1" thickBot="1" x14ac:dyDescent="0.3">
      <c r="A71" s="55" t="s">
        <v>51</v>
      </c>
      <c r="B71" s="56">
        <v>2300</v>
      </c>
      <c r="C71" s="57">
        <v>300</v>
      </c>
      <c r="D71" s="58" t="s">
        <v>15</v>
      </c>
      <c r="E71" s="59">
        <f t="shared" si="72"/>
        <v>0</v>
      </c>
      <c r="F71" s="60">
        <f>SUM(F72:F76)</f>
        <v>0</v>
      </c>
      <c r="G71" s="60">
        <f>SUM(G72:G76)</f>
        <v>0</v>
      </c>
      <c r="H71" s="60"/>
      <c r="I71" s="60"/>
      <c r="J71" s="60">
        <f t="shared" ref="J71" si="76">SUM(J72:J76)</f>
        <v>0</v>
      </c>
      <c r="K71" s="61">
        <f t="shared" ref="K71:M71" si="77">SUM(K72:K76)</f>
        <v>0</v>
      </c>
      <c r="L71" s="60">
        <f>SUM(L72:L76)</f>
        <v>0</v>
      </c>
      <c r="M71" s="60">
        <f t="shared" si="77"/>
        <v>0</v>
      </c>
      <c r="N71" s="60">
        <f t="shared" si="73"/>
        <v>0</v>
      </c>
      <c r="O71" s="60">
        <f>SUM(O72:O76)</f>
        <v>0</v>
      </c>
      <c r="P71" s="60">
        <f>SUM(P72:P76)</f>
        <v>0</v>
      </c>
      <c r="Q71" s="60">
        <f t="shared" ref="Q71:S71" si="78">SUM(Q72:Q76)</f>
        <v>0</v>
      </c>
      <c r="R71" s="60">
        <f>SUM(R72:R76)</f>
        <v>0</v>
      </c>
      <c r="S71" s="60">
        <f t="shared" si="78"/>
        <v>0</v>
      </c>
      <c r="T71" s="60">
        <f t="shared" si="74"/>
        <v>0</v>
      </c>
      <c r="U71" s="60">
        <f>SUM(U72:U76)</f>
        <v>0</v>
      </c>
      <c r="V71" s="60">
        <f>SUM(V72:V76)</f>
        <v>0</v>
      </c>
      <c r="W71" s="60">
        <f t="shared" ref="W71:Y71" si="79">SUM(W72:W76)</f>
        <v>0</v>
      </c>
      <c r="X71" s="60">
        <f>SUM(X72:X76)</f>
        <v>0</v>
      </c>
      <c r="Y71" s="60">
        <f t="shared" si="79"/>
        <v>0</v>
      </c>
      <c r="Z71" s="60">
        <f t="shared" si="75"/>
        <v>0</v>
      </c>
      <c r="AA71" s="60">
        <f>SUM(AA72:AA76)</f>
        <v>0</v>
      </c>
      <c r="AB71" s="60">
        <f t="shared" ref="AB71" si="80">SUM(AB72:AB76)</f>
        <v>0</v>
      </c>
      <c r="AC71" s="60">
        <f t="shared" ref="AC71" si="81">SUM(AC72:AC76)</f>
        <v>0</v>
      </c>
      <c r="AD71" s="60">
        <f t="shared" ref="AD71" si="82">SUM(AD72:AD76)</f>
        <v>0</v>
      </c>
      <c r="AE71" s="80">
        <f t="shared" ref="AE71" si="83">SUM(AE72:AE76)</f>
        <v>0</v>
      </c>
      <c r="AF71" s="64"/>
    </row>
    <row r="72" spans="1:32" s="52" customFormat="1" ht="30.75" customHeight="1" x14ac:dyDescent="0.25">
      <c r="A72" s="104" t="s">
        <v>52</v>
      </c>
      <c r="B72" s="92">
        <v>2310</v>
      </c>
      <c r="C72" s="93">
        <v>321</v>
      </c>
      <c r="D72" s="94">
        <v>262</v>
      </c>
      <c r="E72" s="81">
        <f t="shared" si="72"/>
        <v>0</v>
      </c>
      <c r="F72" s="98"/>
      <c r="G72" s="50"/>
      <c r="H72" s="50"/>
      <c r="I72" s="50"/>
      <c r="J72" s="50"/>
      <c r="K72" s="98"/>
      <c r="L72" s="50"/>
      <c r="M72" s="99"/>
      <c r="N72" s="50">
        <f t="shared" si="73"/>
        <v>0</v>
      </c>
      <c r="O72" s="98"/>
      <c r="P72" s="50"/>
      <c r="Q72" s="98"/>
      <c r="R72" s="50"/>
      <c r="S72" s="99"/>
      <c r="T72" s="50">
        <f t="shared" si="74"/>
        <v>0</v>
      </c>
      <c r="U72" s="98"/>
      <c r="V72" s="50"/>
      <c r="W72" s="98"/>
      <c r="X72" s="50"/>
      <c r="Y72" s="99"/>
      <c r="Z72" s="50">
        <f t="shared" si="75"/>
        <v>0</v>
      </c>
      <c r="AA72" s="98"/>
      <c r="AB72" s="50"/>
      <c r="AC72" s="98"/>
      <c r="AD72" s="50"/>
      <c r="AE72" s="98"/>
      <c r="AF72" s="51"/>
    </row>
    <row r="73" spans="1:32" s="52" customFormat="1" ht="33" x14ac:dyDescent="0.25">
      <c r="A73" s="101" t="s">
        <v>53</v>
      </c>
      <c r="B73" s="67">
        <v>2320</v>
      </c>
      <c r="C73" s="68">
        <v>321</v>
      </c>
      <c r="D73" s="69">
        <v>263</v>
      </c>
      <c r="E73" s="81">
        <f t="shared" si="72"/>
        <v>0</v>
      </c>
      <c r="F73" s="102"/>
      <c r="G73" s="71"/>
      <c r="H73" s="71"/>
      <c r="I73" s="71"/>
      <c r="J73" s="71"/>
      <c r="K73" s="102"/>
      <c r="L73" s="71"/>
      <c r="M73" s="72"/>
      <c r="N73" s="50">
        <f t="shared" si="73"/>
        <v>0</v>
      </c>
      <c r="O73" s="102"/>
      <c r="P73" s="71">
        <f>'[1]24210'!$K$18</f>
        <v>0</v>
      </c>
      <c r="Q73" s="102"/>
      <c r="R73" s="71"/>
      <c r="S73" s="72"/>
      <c r="T73" s="50">
        <f t="shared" si="74"/>
        <v>0</v>
      </c>
      <c r="U73" s="102"/>
      <c r="V73" s="71"/>
      <c r="W73" s="102"/>
      <c r="X73" s="71"/>
      <c r="Y73" s="72"/>
      <c r="Z73" s="50">
        <f t="shared" si="75"/>
        <v>0</v>
      </c>
      <c r="AA73" s="102"/>
      <c r="AB73" s="71"/>
      <c r="AC73" s="102"/>
      <c r="AD73" s="71"/>
      <c r="AE73" s="102"/>
      <c r="AF73" s="51"/>
    </row>
    <row r="74" spans="1:32" s="52" customFormat="1" ht="19.899999999999999" customHeight="1" x14ac:dyDescent="0.25">
      <c r="A74" s="101" t="s">
        <v>41</v>
      </c>
      <c r="B74" s="67">
        <v>2330</v>
      </c>
      <c r="C74" s="68">
        <v>340</v>
      </c>
      <c r="D74" s="69">
        <v>262</v>
      </c>
      <c r="E74" s="81">
        <f t="shared" si="72"/>
        <v>0</v>
      </c>
      <c r="F74" s="102"/>
      <c r="G74" s="71"/>
      <c r="H74" s="71"/>
      <c r="I74" s="71"/>
      <c r="J74" s="71"/>
      <c r="K74" s="102"/>
      <c r="L74" s="71"/>
      <c r="M74" s="72"/>
      <c r="N74" s="50">
        <f t="shared" si="73"/>
        <v>0</v>
      </c>
      <c r="O74" s="102"/>
      <c r="P74" s="71"/>
      <c r="Q74" s="102"/>
      <c r="R74" s="71"/>
      <c r="S74" s="72"/>
      <c r="T74" s="50">
        <f t="shared" si="74"/>
        <v>0</v>
      </c>
      <c r="U74" s="102"/>
      <c r="V74" s="71"/>
      <c r="W74" s="102"/>
      <c r="X74" s="71"/>
      <c r="Y74" s="72"/>
      <c r="Z74" s="50">
        <f t="shared" si="75"/>
        <v>0</v>
      </c>
      <c r="AA74" s="102"/>
      <c r="AB74" s="71"/>
      <c r="AC74" s="102"/>
      <c r="AD74" s="71"/>
      <c r="AE74" s="102"/>
      <c r="AF74" s="51"/>
    </row>
    <row r="75" spans="1:32" s="52" customFormat="1" ht="19.899999999999999" customHeight="1" x14ac:dyDescent="0.25">
      <c r="A75" s="101" t="s">
        <v>141</v>
      </c>
      <c r="B75" s="67">
        <v>2340</v>
      </c>
      <c r="C75" s="68">
        <v>340</v>
      </c>
      <c r="D75" s="69">
        <v>296</v>
      </c>
      <c r="E75" s="81">
        <f t="shared" si="72"/>
        <v>0</v>
      </c>
      <c r="F75" s="102"/>
      <c r="G75" s="71"/>
      <c r="H75" s="71"/>
      <c r="I75" s="71"/>
      <c r="J75" s="71"/>
      <c r="K75" s="102"/>
      <c r="L75" s="71"/>
      <c r="M75" s="72"/>
      <c r="N75" s="50">
        <f t="shared" si="73"/>
        <v>0</v>
      </c>
      <c r="O75" s="102"/>
      <c r="P75" s="71"/>
      <c r="Q75" s="102"/>
      <c r="R75" s="71"/>
      <c r="S75" s="72"/>
      <c r="T75" s="50">
        <f t="shared" si="74"/>
        <v>0</v>
      </c>
      <c r="U75" s="102"/>
      <c r="V75" s="71"/>
      <c r="W75" s="102"/>
      <c r="X75" s="71"/>
      <c r="Y75" s="72"/>
      <c r="Z75" s="50">
        <f t="shared" si="75"/>
        <v>0</v>
      </c>
      <c r="AA75" s="102"/>
      <c r="AB75" s="71"/>
      <c r="AC75" s="102"/>
      <c r="AD75" s="71"/>
      <c r="AE75" s="102"/>
      <c r="AF75" s="51"/>
    </row>
    <row r="76" spans="1:32" s="52" customFormat="1" ht="19.899999999999999" customHeight="1" thickBot="1" x14ac:dyDescent="0.3">
      <c r="A76" s="100" t="s">
        <v>141</v>
      </c>
      <c r="B76" s="74">
        <v>2350</v>
      </c>
      <c r="C76" s="75">
        <v>350</v>
      </c>
      <c r="D76" s="76">
        <v>296</v>
      </c>
      <c r="E76" s="53">
        <f t="shared" si="72"/>
        <v>0</v>
      </c>
      <c r="F76" s="77"/>
      <c r="G76" s="78"/>
      <c r="H76" s="78"/>
      <c r="I76" s="78"/>
      <c r="J76" s="78"/>
      <c r="K76" s="77"/>
      <c r="L76" s="78"/>
      <c r="M76" s="79"/>
      <c r="N76" s="54">
        <f t="shared" si="73"/>
        <v>0</v>
      </c>
      <c r="O76" s="77"/>
      <c r="P76" s="78"/>
      <c r="Q76" s="77"/>
      <c r="R76" s="78"/>
      <c r="S76" s="79"/>
      <c r="T76" s="54">
        <f t="shared" si="74"/>
        <v>0</v>
      </c>
      <c r="U76" s="77"/>
      <c r="V76" s="78"/>
      <c r="W76" s="77"/>
      <c r="X76" s="78"/>
      <c r="Y76" s="79"/>
      <c r="Z76" s="54">
        <f t="shared" si="75"/>
        <v>0</v>
      </c>
      <c r="AA76" s="77"/>
      <c r="AB76" s="78"/>
      <c r="AC76" s="77"/>
      <c r="AD76" s="78"/>
      <c r="AE76" s="77"/>
      <c r="AF76" s="51"/>
    </row>
    <row r="77" spans="1:32" s="65" customFormat="1" ht="19.899999999999999" customHeight="1" thickBot="1" x14ac:dyDescent="0.3">
      <c r="A77" s="55" t="s">
        <v>54</v>
      </c>
      <c r="B77" s="56">
        <v>2400</v>
      </c>
      <c r="C77" s="57">
        <v>830</v>
      </c>
      <c r="D77" s="58" t="s">
        <v>15</v>
      </c>
      <c r="E77" s="59">
        <f t="shared" si="72"/>
        <v>0</v>
      </c>
      <c r="F77" s="82">
        <f>SUM(F78:F82)</f>
        <v>0</v>
      </c>
      <c r="G77" s="60">
        <f>SUM(G78:G82)</f>
        <v>0</v>
      </c>
      <c r="H77" s="60"/>
      <c r="I77" s="60"/>
      <c r="J77" s="60">
        <f t="shared" ref="J77" si="84">SUM(J78:J82)</f>
        <v>0</v>
      </c>
      <c r="K77" s="82">
        <f t="shared" ref="K77:M77" si="85">SUM(K78:K82)</f>
        <v>0</v>
      </c>
      <c r="L77" s="60">
        <f>SUM(L78:L82)</f>
        <v>0</v>
      </c>
      <c r="M77" s="85">
        <f t="shared" si="85"/>
        <v>0</v>
      </c>
      <c r="N77" s="60">
        <f t="shared" si="73"/>
        <v>0</v>
      </c>
      <c r="O77" s="82">
        <f>SUM(O78:O82)</f>
        <v>0</v>
      </c>
      <c r="P77" s="60">
        <f>SUM(P78:P82)</f>
        <v>0</v>
      </c>
      <c r="Q77" s="82">
        <f t="shared" ref="Q77:S77" si="86">SUM(Q78:Q82)</f>
        <v>0</v>
      </c>
      <c r="R77" s="60">
        <f>SUM(R78:R82)</f>
        <v>0</v>
      </c>
      <c r="S77" s="85">
        <f t="shared" si="86"/>
        <v>0</v>
      </c>
      <c r="T77" s="60">
        <f t="shared" si="74"/>
        <v>0</v>
      </c>
      <c r="U77" s="82">
        <f>SUM(U78:U82)</f>
        <v>0</v>
      </c>
      <c r="V77" s="60">
        <f>SUM(V78:V82)</f>
        <v>0</v>
      </c>
      <c r="W77" s="82">
        <f t="shared" ref="W77:Y77" si="87">SUM(W78:W82)</f>
        <v>0</v>
      </c>
      <c r="X77" s="60">
        <f>SUM(X78:X82)</f>
        <v>0</v>
      </c>
      <c r="Y77" s="85">
        <f t="shared" si="87"/>
        <v>0</v>
      </c>
      <c r="Z77" s="60">
        <f t="shared" si="75"/>
        <v>0</v>
      </c>
      <c r="AA77" s="82">
        <f>SUM(AA78:AA82)</f>
        <v>0</v>
      </c>
      <c r="AB77" s="60">
        <f t="shared" ref="AB77:AE77" si="88">SUM(AB78:AB82)</f>
        <v>0</v>
      </c>
      <c r="AC77" s="82">
        <f t="shared" si="88"/>
        <v>0</v>
      </c>
      <c r="AD77" s="60">
        <f t="shared" si="88"/>
        <v>0</v>
      </c>
      <c r="AE77" s="82">
        <f t="shared" si="88"/>
        <v>0</v>
      </c>
      <c r="AF77" s="64"/>
    </row>
    <row r="78" spans="1:32" s="52" customFormat="1" ht="36" customHeight="1" x14ac:dyDescent="0.25">
      <c r="A78" s="104" t="s">
        <v>55</v>
      </c>
      <c r="B78" s="92">
        <v>2410</v>
      </c>
      <c r="C78" s="93">
        <v>831</v>
      </c>
      <c r="D78" s="94">
        <v>292</v>
      </c>
      <c r="E78" s="81">
        <f t="shared" si="72"/>
        <v>0</v>
      </c>
      <c r="F78" s="98"/>
      <c r="G78" s="50"/>
      <c r="H78" s="50"/>
      <c r="I78" s="50"/>
      <c r="J78" s="50"/>
      <c r="K78" s="98"/>
      <c r="L78" s="50"/>
      <c r="M78" s="99"/>
      <c r="N78" s="50">
        <f t="shared" si="73"/>
        <v>0</v>
      </c>
      <c r="O78" s="98"/>
      <c r="P78" s="50"/>
      <c r="Q78" s="98"/>
      <c r="R78" s="50"/>
      <c r="S78" s="99"/>
      <c r="T78" s="50">
        <f t="shared" si="74"/>
        <v>0</v>
      </c>
      <c r="U78" s="98"/>
      <c r="V78" s="50"/>
      <c r="W78" s="98"/>
      <c r="X78" s="50"/>
      <c r="Y78" s="99"/>
      <c r="Z78" s="50">
        <f t="shared" si="75"/>
        <v>0</v>
      </c>
      <c r="AA78" s="98"/>
      <c r="AB78" s="50"/>
      <c r="AC78" s="98"/>
      <c r="AD78" s="50"/>
      <c r="AE78" s="98"/>
      <c r="AF78" s="51"/>
    </row>
    <row r="79" spans="1:32" s="52" customFormat="1" ht="49.5" x14ac:dyDescent="0.25">
      <c r="A79" s="101" t="s">
        <v>56</v>
      </c>
      <c r="B79" s="67">
        <v>2420</v>
      </c>
      <c r="C79" s="68">
        <v>831</v>
      </c>
      <c r="D79" s="69">
        <v>293</v>
      </c>
      <c r="E79" s="81">
        <f t="shared" si="72"/>
        <v>0</v>
      </c>
      <c r="F79" s="102"/>
      <c r="G79" s="71"/>
      <c r="H79" s="71"/>
      <c r="I79" s="71"/>
      <c r="J79" s="71"/>
      <c r="K79" s="102"/>
      <c r="L79" s="71"/>
      <c r="M79" s="72"/>
      <c r="N79" s="50">
        <f t="shared" si="73"/>
        <v>0</v>
      </c>
      <c r="O79" s="102"/>
      <c r="P79" s="71"/>
      <c r="Q79" s="102"/>
      <c r="R79" s="71"/>
      <c r="S79" s="72"/>
      <c r="T79" s="50">
        <f t="shared" si="74"/>
        <v>0</v>
      </c>
      <c r="U79" s="102"/>
      <c r="V79" s="71"/>
      <c r="W79" s="102"/>
      <c r="X79" s="71"/>
      <c r="Y79" s="72"/>
      <c r="Z79" s="50">
        <f t="shared" si="75"/>
        <v>0</v>
      </c>
      <c r="AA79" s="102"/>
      <c r="AB79" s="71"/>
      <c r="AC79" s="102"/>
      <c r="AD79" s="71"/>
      <c r="AE79" s="102"/>
      <c r="AF79" s="51"/>
    </row>
    <row r="80" spans="1:32" s="52" customFormat="1" ht="19.899999999999999" customHeight="1" x14ac:dyDescent="0.25">
      <c r="A80" s="101" t="s">
        <v>57</v>
      </c>
      <c r="B80" s="67">
        <v>2430</v>
      </c>
      <c r="C80" s="68">
        <v>831</v>
      </c>
      <c r="D80" s="69">
        <v>294</v>
      </c>
      <c r="E80" s="81">
        <f t="shared" si="72"/>
        <v>0</v>
      </c>
      <c r="F80" s="102"/>
      <c r="G80" s="71"/>
      <c r="H80" s="71"/>
      <c r="I80" s="71"/>
      <c r="J80" s="71"/>
      <c r="K80" s="102"/>
      <c r="L80" s="71"/>
      <c r="M80" s="72"/>
      <c r="N80" s="50">
        <f t="shared" si="73"/>
        <v>0</v>
      </c>
      <c r="O80" s="102"/>
      <c r="P80" s="71"/>
      <c r="Q80" s="102"/>
      <c r="R80" s="71"/>
      <c r="S80" s="72"/>
      <c r="T80" s="50">
        <f t="shared" si="74"/>
        <v>0</v>
      </c>
      <c r="U80" s="102"/>
      <c r="V80" s="71"/>
      <c r="W80" s="102"/>
      <c r="X80" s="71"/>
      <c r="Y80" s="72"/>
      <c r="Z80" s="50">
        <f t="shared" si="75"/>
        <v>0</v>
      </c>
      <c r="AA80" s="102"/>
      <c r="AB80" s="71"/>
      <c r="AC80" s="102"/>
      <c r="AD80" s="71"/>
      <c r="AE80" s="102"/>
      <c r="AF80" s="51"/>
    </row>
    <row r="81" spans="1:32" s="52" customFormat="1" ht="19.899999999999999" customHeight="1" x14ac:dyDescent="0.25">
      <c r="A81" s="101" t="s">
        <v>58</v>
      </c>
      <c r="B81" s="67">
        <v>2440</v>
      </c>
      <c r="C81" s="68">
        <v>831</v>
      </c>
      <c r="D81" s="69">
        <v>295</v>
      </c>
      <c r="E81" s="81">
        <f t="shared" si="72"/>
        <v>0</v>
      </c>
      <c r="F81" s="102"/>
      <c r="G81" s="71"/>
      <c r="H81" s="71"/>
      <c r="I81" s="71"/>
      <c r="J81" s="71"/>
      <c r="K81" s="102"/>
      <c r="L81" s="71"/>
      <c r="M81" s="72"/>
      <c r="N81" s="50">
        <f t="shared" si="73"/>
        <v>0</v>
      </c>
      <c r="O81" s="102"/>
      <c r="P81" s="71"/>
      <c r="Q81" s="102"/>
      <c r="R81" s="71"/>
      <c r="S81" s="72"/>
      <c r="T81" s="50">
        <f t="shared" si="74"/>
        <v>0</v>
      </c>
      <c r="U81" s="102"/>
      <c r="V81" s="71"/>
      <c r="W81" s="102"/>
      <c r="X81" s="71"/>
      <c r="Y81" s="72"/>
      <c r="Z81" s="50">
        <f t="shared" si="75"/>
        <v>0</v>
      </c>
      <c r="AA81" s="102"/>
      <c r="AB81" s="71"/>
      <c r="AC81" s="102"/>
      <c r="AD81" s="71"/>
      <c r="AE81" s="102"/>
      <c r="AF81" s="51"/>
    </row>
    <row r="82" spans="1:32" s="52" customFormat="1" ht="19.899999999999999" customHeight="1" thickBot="1" x14ac:dyDescent="0.3">
      <c r="A82" s="100" t="s">
        <v>141</v>
      </c>
      <c r="B82" s="74">
        <v>2450</v>
      </c>
      <c r="C82" s="75">
        <v>831</v>
      </c>
      <c r="D82" s="76">
        <v>296</v>
      </c>
      <c r="E82" s="53">
        <f t="shared" si="72"/>
        <v>0</v>
      </c>
      <c r="F82" s="77"/>
      <c r="G82" s="78"/>
      <c r="H82" s="78"/>
      <c r="I82" s="78"/>
      <c r="J82" s="78"/>
      <c r="K82" s="77"/>
      <c r="L82" s="78"/>
      <c r="M82" s="79"/>
      <c r="N82" s="54">
        <f t="shared" si="73"/>
        <v>0</v>
      </c>
      <c r="O82" s="77"/>
      <c r="P82" s="78"/>
      <c r="Q82" s="77"/>
      <c r="R82" s="78"/>
      <c r="S82" s="79"/>
      <c r="T82" s="54">
        <f t="shared" si="74"/>
        <v>0</v>
      </c>
      <c r="U82" s="77"/>
      <c r="V82" s="78"/>
      <c r="W82" s="77"/>
      <c r="X82" s="78"/>
      <c r="Y82" s="79"/>
      <c r="Z82" s="54">
        <f t="shared" si="75"/>
        <v>0</v>
      </c>
      <c r="AA82" s="77"/>
      <c r="AB82" s="78"/>
      <c r="AC82" s="77"/>
      <c r="AD82" s="78"/>
      <c r="AE82" s="77"/>
      <c r="AF82" s="51"/>
    </row>
    <row r="83" spans="1:32" s="65" customFormat="1" ht="30" customHeight="1" thickBot="1" x14ac:dyDescent="0.3">
      <c r="A83" s="55" t="s">
        <v>59</v>
      </c>
      <c r="B83" s="56">
        <v>2500</v>
      </c>
      <c r="C83" s="57">
        <v>850</v>
      </c>
      <c r="D83" s="58" t="s">
        <v>15</v>
      </c>
      <c r="E83" s="59">
        <f t="shared" si="72"/>
        <v>159981.82</v>
      </c>
      <c r="F83" s="82">
        <f>SUM(F84:F90)</f>
        <v>159584.23000000001</v>
      </c>
      <c r="G83" s="60">
        <f>SUM(G84:G90)</f>
        <v>0</v>
      </c>
      <c r="H83" s="60"/>
      <c r="I83" s="60"/>
      <c r="J83" s="60">
        <f t="shared" ref="J83" si="89">SUM(J84:J90)</f>
        <v>0</v>
      </c>
      <c r="K83" s="82">
        <f t="shared" ref="K83:M83" si="90">SUM(K84:K90)</f>
        <v>0</v>
      </c>
      <c r="L83" s="60">
        <f>SUM(L84:L90)</f>
        <v>397.59</v>
      </c>
      <c r="M83" s="61">
        <f t="shared" si="90"/>
        <v>0</v>
      </c>
      <c r="N83" s="60">
        <f t="shared" si="73"/>
        <v>0</v>
      </c>
      <c r="O83" s="82">
        <f>SUM(O84:O90)</f>
        <v>0</v>
      </c>
      <c r="P83" s="60">
        <f>SUM(P84:P90)</f>
        <v>0</v>
      </c>
      <c r="Q83" s="82">
        <f t="shared" ref="Q83:S83" si="91">SUM(Q84:Q90)</f>
        <v>0</v>
      </c>
      <c r="R83" s="60">
        <f>SUM(R84:R90)</f>
        <v>0</v>
      </c>
      <c r="S83" s="61">
        <f t="shared" si="91"/>
        <v>0</v>
      </c>
      <c r="T83" s="60">
        <f t="shared" si="74"/>
        <v>0</v>
      </c>
      <c r="U83" s="82">
        <f>SUM(U84:U90)</f>
        <v>0</v>
      </c>
      <c r="V83" s="60">
        <f>SUM(V84:V90)</f>
        <v>0</v>
      </c>
      <c r="W83" s="82">
        <f t="shared" ref="W83:Y83" si="92">SUM(W84:W90)</f>
        <v>0</v>
      </c>
      <c r="X83" s="60">
        <f>SUM(X84:X90)</f>
        <v>0</v>
      </c>
      <c r="Y83" s="61">
        <f t="shared" si="92"/>
        <v>0</v>
      </c>
      <c r="Z83" s="60">
        <f t="shared" si="75"/>
        <v>0</v>
      </c>
      <c r="AA83" s="82">
        <f>SUM(AA84:AA90)</f>
        <v>0</v>
      </c>
      <c r="AB83" s="60">
        <f t="shared" ref="AB83:AE83" si="93">SUM(AB84:AB90)</f>
        <v>0</v>
      </c>
      <c r="AC83" s="82">
        <f t="shared" si="93"/>
        <v>0</v>
      </c>
      <c r="AD83" s="60">
        <f t="shared" si="93"/>
        <v>0</v>
      </c>
      <c r="AE83" s="82">
        <f t="shared" si="93"/>
        <v>0</v>
      </c>
      <c r="AF83" s="64"/>
    </row>
    <row r="84" spans="1:32" s="52" customFormat="1" ht="19.899999999999999" customHeight="1" x14ac:dyDescent="0.25">
      <c r="A84" s="104" t="s">
        <v>60</v>
      </c>
      <c r="B84" s="92">
        <v>2510</v>
      </c>
      <c r="C84" s="93">
        <v>851</v>
      </c>
      <c r="D84" s="94">
        <v>291</v>
      </c>
      <c r="E84" s="81">
        <f t="shared" si="72"/>
        <v>159454</v>
      </c>
      <c r="F84" s="98">
        <v>159454</v>
      </c>
      <c r="G84" s="50"/>
      <c r="H84" s="50"/>
      <c r="I84" s="50"/>
      <c r="J84" s="50"/>
      <c r="K84" s="98"/>
      <c r="L84" s="50"/>
      <c r="M84" s="99"/>
      <c r="N84" s="50">
        <f t="shared" si="73"/>
        <v>0</v>
      </c>
      <c r="O84" s="98"/>
      <c r="P84" s="50">
        <f>'[1]24210'!$L$18</f>
        <v>0</v>
      </c>
      <c r="Q84" s="98"/>
      <c r="R84" s="50">
        <f>'[1]40000'!$L$18</f>
        <v>0</v>
      </c>
      <c r="S84" s="99"/>
      <c r="T84" s="50">
        <f t="shared" si="74"/>
        <v>0</v>
      </c>
      <c r="U84" s="98"/>
      <c r="V84" s="50"/>
      <c r="W84" s="98"/>
      <c r="X84" s="50">
        <f>'[2]40000'!$L$18</f>
        <v>0</v>
      </c>
      <c r="Y84" s="99"/>
      <c r="Z84" s="50">
        <f t="shared" si="75"/>
        <v>0</v>
      </c>
      <c r="AA84" s="98"/>
      <c r="AB84" s="50"/>
      <c r="AC84" s="98"/>
      <c r="AD84" s="50"/>
      <c r="AE84" s="98"/>
      <c r="AF84" s="51"/>
    </row>
    <row r="85" spans="1:32" s="52" customFormat="1" ht="19.899999999999999" customHeight="1" x14ac:dyDescent="0.25">
      <c r="A85" s="101" t="s">
        <v>61</v>
      </c>
      <c r="B85" s="67">
        <v>2520</v>
      </c>
      <c r="C85" s="68">
        <v>852</v>
      </c>
      <c r="D85" s="69">
        <v>291</v>
      </c>
      <c r="E85" s="81">
        <f t="shared" si="72"/>
        <v>0</v>
      </c>
      <c r="F85" s="102"/>
      <c r="G85" s="71"/>
      <c r="H85" s="71"/>
      <c r="I85" s="71"/>
      <c r="J85" s="71"/>
      <c r="K85" s="102"/>
      <c r="L85" s="71"/>
      <c r="M85" s="72"/>
      <c r="N85" s="50">
        <f t="shared" si="73"/>
        <v>0</v>
      </c>
      <c r="O85" s="102"/>
      <c r="P85" s="71"/>
      <c r="Q85" s="102"/>
      <c r="R85" s="71"/>
      <c r="S85" s="72"/>
      <c r="T85" s="50">
        <f t="shared" si="74"/>
        <v>0</v>
      </c>
      <c r="U85" s="102"/>
      <c r="V85" s="71"/>
      <c r="W85" s="102"/>
      <c r="X85" s="71"/>
      <c r="Y85" s="72"/>
      <c r="Z85" s="50">
        <f t="shared" si="75"/>
        <v>0</v>
      </c>
      <c r="AA85" s="102"/>
      <c r="AB85" s="71"/>
      <c r="AC85" s="102"/>
      <c r="AD85" s="71"/>
      <c r="AE85" s="102"/>
      <c r="AF85" s="51"/>
    </row>
    <row r="86" spans="1:32" s="52" customFormat="1" ht="49.5" x14ac:dyDescent="0.25">
      <c r="A86" s="101" t="s">
        <v>62</v>
      </c>
      <c r="B86" s="67">
        <v>2530</v>
      </c>
      <c r="C86" s="68">
        <v>853</v>
      </c>
      <c r="D86" s="69">
        <v>292</v>
      </c>
      <c r="E86" s="81">
        <f t="shared" si="72"/>
        <v>130.22999999999999</v>
      </c>
      <c r="F86" s="102">
        <v>130.22999999999999</v>
      </c>
      <c r="G86" s="71"/>
      <c r="H86" s="71"/>
      <c r="I86" s="71"/>
      <c r="J86" s="71"/>
      <c r="K86" s="102"/>
      <c r="L86" s="71"/>
      <c r="M86" s="72"/>
      <c r="N86" s="50">
        <f t="shared" si="73"/>
        <v>0</v>
      </c>
      <c r="O86" s="102"/>
      <c r="P86" s="71"/>
      <c r="Q86" s="102"/>
      <c r="R86" s="71"/>
      <c r="S86" s="72"/>
      <c r="T86" s="50">
        <f t="shared" si="74"/>
        <v>0</v>
      </c>
      <c r="U86" s="102"/>
      <c r="V86" s="71"/>
      <c r="W86" s="102"/>
      <c r="X86" s="71"/>
      <c r="Y86" s="72"/>
      <c r="Z86" s="50">
        <f t="shared" si="75"/>
        <v>0</v>
      </c>
      <c r="AA86" s="102"/>
      <c r="AB86" s="71"/>
      <c r="AC86" s="102"/>
      <c r="AD86" s="71"/>
      <c r="AE86" s="102"/>
      <c r="AF86" s="51"/>
    </row>
    <row r="87" spans="1:32" s="52" customFormat="1" ht="49.5" x14ac:dyDescent="0.25">
      <c r="A87" s="101" t="s">
        <v>56</v>
      </c>
      <c r="B87" s="67">
        <v>2540</v>
      </c>
      <c r="C87" s="68">
        <v>853</v>
      </c>
      <c r="D87" s="69">
        <v>293</v>
      </c>
      <c r="E87" s="81">
        <f t="shared" si="72"/>
        <v>0</v>
      </c>
      <c r="F87" s="102"/>
      <c r="G87" s="71"/>
      <c r="H87" s="71"/>
      <c r="I87" s="71"/>
      <c r="J87" s="71"/>
      <c r="K87" s="102"/>
      <c r="L87" s="71"/>
      <c r="M87" s="72"/>
      <c r="N87" s="50">
        <f t="shared" si="73"/>
        <v>0</v>
      </c>
      <c r="O87" s="102"/>
      <c r="P87" s="71"/>
      <c r="Q87" s="102"/>
      <c r="R87" s="71"/>
      <c r="S87" s="72"/>
      <c r="T87" s="50">
        <f t="shared" si="74"/>
        <v>0</v>
      </c>
      <c r="U87" s="102"/>
      <c r="V87" s="71"/>
      <c r="W87" s="102"/>
      <c r="X87" s="71"/>
      <c r="Y87" s="72"/>
      <c r="Z87" s="50">
        <f t="shared" si="75"/>
        <v>0</v>
      </c>
      <c r="AA87" s="102"/>
      <c r="AB87" s="71"/>
      <c r="AC87" s="102"/>
      <c r="AD87" s="71"/>
      <c r="AE87" s="102"/>
      <c r="AF87" s="51"/>
    </row>
    <row r="88" spans="1:32" s="52" customFormat="1" ht="19.899999999999999" customHeight="1" x14ac:dyDescent="0.25">
      <c r="A88" s="101" t="s">
        <v>57</v>
      </c>
      <c r="B88" s="67">
        <v>2550</v>
      </c>
      <c r="C88" s="68">
        <v>853</v>
      </c>
      <c r="D88" s="69">
        <v>294</v>
      </c>
      <c r="E88" s="81">
        <f t="shared" si="72"/>
        <v>0</v>
      </c>
      <c r="F88" s="102"/>
      <c r="G88" s="71"/>
      <c r="H88" s="71"/>
      <c r="I88" s="71"/>
      <c r="J88" s="71"/>
      <c r="K88" s="102"/>
      <c r="L88" s="71"/>
      <c r="M88" s="72"/>
      <c r="N88" s="50">
        <f t="shared" si="73"/>
        <v>0</v>
      </c>
      <c r="O88" s="102"/>
      <c r="P88" s="71"/>
      <c r="Q88" s="102"/>
      <c r="R88" s="71"/>
      <c r="S88" s="72"/>
      <c r="T88" s="50">
        <f t="shared" si="74"/>
        <v>0</v>
      </c>
      <c r="U88" s="102"/>
      <c r="V88" s="71"/>
      <c r="W88" s="102"/>
      <c r="X88" s="71"/>
      <c r="Y88" s="72"/>
      <c r="Z88" s="50">
        <f t="shared" si="75"/>
        <v>0</v>
      </c>
      <c r="AA88" s="102"/>
      <c r="AB88" s="71"/>
      <c r="AC88" s="102"/>
      <c r="AD88" s="71"/>
      <c r="AE88" s="102"/>
      <c r="AF88" s="51"/>
    </row>
    <row r="89" spans="1:32" s="52" customFormat="1" ht="19.899999999999999" customHeight="1" x14ac:dyDescent="0.25">
      <c r="A89" s="101" t="s">
        <v>58</v>
      </c>
      <c r="B89" s="67">
        <v>2560</v>
      </c>
      <c r="C89" s="68">
        <v>853</v>
      </c>
      <c r="D89" s="69">
        <v>295</v>
      </c>
      <c r="E89" s="81">
        <f t="shared" si="72"/>
        <v>0</v>
      </c>
      <c r="F89" s="102"/>
      <c r="G89" s="71"/>
      <c r="H89" s="71"/>
      <c r="I89" s="71"/>
      <c r="J89" s="71"/>
      <c r="K89" s="102"/>
      <c r="L89" s="71"/>
      <c r="M89" s="72"/>
      <c r="N89" s="50">
        <f t="shared" si="73"/>
        <v>0</v>
      </c>
      <c r="O89" s="102"/>
      <c r="P89" s="71"/>
      <c r="Q89" s="102"/>
      <c r="R89" s="71"/>
      <c r="S89" s="72"/>
      <c r="T89" s="50">
        <f t="shared" si="74"/>
        <v>0</v>
      </c>
      <c r="U89" s="102"/>
      <c r="V89" s="71"/>
      <c r="W89" s="102"/>
      <c r="X89" s="71"/>
      <c r="Y89" s="72"/>
      <c r="Z89" s="50">
        <f t="shared" si="75"/>
        <v>0</v>
      </c>
      <c r="AA89" s="102"/>
      <c r="AB89" s="71"/>
      <c r="AC89" s="102"/>
      <c r="AD89" s="71"/>
      <c r="AE89" s="102"/>
      <c r="AF89" s="51"/>
    </row>
    <row r="90" spans="1:32" s="52" customFormat="1" ht="19.899999999999999" customHeight="1" thickBot="1" x14ac:dyDescent="0.3">
      <c r="A90" s="100" t="s">
        <v>141</v>
      </c>
      <c r="B90" s="74">
        <v>2570</v>
      </c>
      <c r="C90" s="75">
        <v>853</v>
      </c>
      <c r="D90" s="76">
        <v>297</v>
      </c>
      <c r="E90" s="53">
        <f t="shared" si="72"/>
        <v>397.59</v>
      </c>
      <c r="F90" s="77"/>
      <c r="G90" s="78"/>
      <c r="H90" s="78"/>
      <c r="I90" s="78"/>
      <c r="J90" s="78"/>
      <c r="K90" s="77"/>
      <c r="L90" s="78">
        <v>397.59</v>
      </c>
      <c r="M90" s="79"/>
      <c r="N90" s="54">
        <f t="shared" si="73"/>
        <v>0</v>
      </c>
      <c r="O90" s="77"/>
      <c r="P90" s="78"/>
      <c r="Q90" s="77"/>
      <c r="R90" s="78"/>
      <c r="S90" s="79"/>
      <c r="T90" s="54">
        <f t="shared" si="74"/>
        <v>0</v>
      </c>
      <c r="U90" s="77"/>
      <c r="V90" s="78"/>
      <c r="W90" s="77"/>
      <c r="X90" s="78"/>
      <c r="Y90" s="79"/>
      <c r="Z90" s="54">
        <f t="shared" si="75"/>
        <v>0</v>
      </c>
      <c r="AA90" s="77"/>
      <c r="AB90" s="78"/>
      <c r="AC90" s="77"/>
      <c r="AD90" s="78"/>
      <c r="AE90" s="77"/>
      <c r="AF90" s="51"/>
    </row>
    <row r="91" spans="1:32" s="65" customFormat="1" ht="15.6" customHeight="1" thickBot="1" x14ac:dyDescent="0.3">
      <c r="A91" s="55" t="s">
        <v>65</v>
      </c>
      <c r="B91" s="56">
        <v>3000</v>
      </c>
      <c r="C91" s="57">
        <v>100</v>
      </c>
      <c r="D91" s="58"/>
      <c r="E91" s="59">
        <f t="shared" si="72"/>
        <v>0</v>
      </c>
      <c r="F91" s="82">
        <f>SUM(F92:F98)</f>
        <v>0</v>
      </c>
      <c r="G91" s="60">
        <f>SUM(G92:G98)</f>
        <v>0</v>
      </c>
      <c r="H91" s="60"/>
      <c r="I91" s="60"/>
      <c r="J91" s="60">
        <f t="shared" ref="J91" si="94">SUM(J92:J98)</f>
        <v>0</v>
      </c>
      <c r="K91" s="82">
        <f t="shared" ref="K91:M91" si="95">SUM(K92:K98)</f>
        <v>0</v>
      </c>
      <c r="L91" s="60">
        <f>SUM(L92:L98)</f>
        <v>0</v>
      </c>
      <c r="M91" s="85">
        <f t="shared" si="95"/>
        <v>0</v>
      </c>
      <c r="N91" s="60">
        <f t="shared" si="73"/>
        <v>0</v>
      </c>
      <c r="O91" s="82">
        <f>SUM(O92:O98)</f>
        <v>0</v>
      </c>
      <c r="P91" s="60">
        <f>SUM(P92:P98)</f>
        <v>0</v>
      </c>
      <c r="Q91" s="82">
        <f t="shared" ref="Q91:S91" si="96">SUM(Q92:Q98)</f>
        <v>0</v>
      </c>
      <c r="R91" s="60">
        <f>SUM(R92:R98)</f>
        <v>0</v>
      </c>
      <c r="S91" s="85">
        <f t="shared" si="96"/>
        <v>0</v>
      </c>
      <c r="T91" s="60">
        <f t="shared" si="74"/>
        <v>0</v>
      </c>
      <c r="U91" s="82">
        <f>SUM(U92:U98)</f>
        <v>0</v>
      </c>
      <c r="V91" s="60">
        <f>SUM(V92:V98)</f>
        <v>0</v>
      </c>
      <c r="W91" s="82">
        <f t="shared" ref="W91:Y91" si="97">SUM(W92:W98)</f>
        <v>0</v>
      </c>
      <c r="X91" s="60">
        <f>SUM(X92:X98)</f>
        <v>0</v>
      </c>
      <c r="Y91" s="85">
        <f t="shared" si="97"/>
        <v>0</v>
      </c>
      <c r="Z91" s="60">
        <f t="shared" si="75"/>
        <v>0</v>
      </c>
      <c r="AA91" s="82">
        <f>SUM(AA92:AA98)</f>
        <v>0</v>
      </c>
      <c r="AB91" s="60">
        <f t="shared" ref="AB91:AE91" si="98">SUM(AB92:AB98)</f>
        <v>0</v>
      </c>
      <c r="AC91" s="82">
        <f t="shared" si="98"/>
        <v>0</v>
      </c>
      <c r="AD91" s="60">
        <f t="shared" si="98"/>
        <v>0</v>
      </c>
      <c r="AE91" s="82">
        <f t="shared" si="98"/>
        <v>0</v>
      </c>
      <c r="AF91" s="64"/>
    </row>
    <row r="92" spans="1:32" s="52" customFormat="1" ht="16.5" x14ac:dyDescent="0.25">
      <c r="A92" s="62" t="s">
        <v>19</v>
      </c>
      <c r="B92" s="143">
        <v>3010</v>
      </c>
      <c r="C92" s="145"/>
      <c r="D92" s="147"/>
      <c r="E92" s="169">
        <f t="shared" si="72"/>
        <v>0</v>
      </c>
      <c r="F92" s="118"/>
      <c r="G92" s="110"/>
      <c r="H92" s="50"/>
      <c r="I92" s="50"/>
      <c r="J92" s="110"/>
      <c r="K92" s="118"/>
      <c r="L92" s="110"/>
      <c r="M92" s="133"/>
      <c r="N92" s="115">
        <f t="shared" si="73"/>
        <v>0</v>
      </c>
      <c r="O92" s="118"/>
      <c r="P92" s="110"/>
      <c r="Q92" s="118"/>
      <c r="R92" s="110"/>
      <c r="S92" s="133"/>
      <c r="T92" s="115">
        <f t="shared" si="74"/>
        <v>0</v>
      </c>
      <c r="U92" s="118"/>
      <c r="V92" s="110"/>
      <c r="W92" s="118"/>
      <c r="X92" s="110"/>
      <c r="Y92" s="133"/>
      <c r="Z92" s="115">
        <f t="shared" si="75"/>
        <v>0</v>
      </c>
      <c r="AA92" s="118"/>
      <c r="AB92" s="110"/>
      <c r="AC92" s="118"/>
      <c r="AD92" s="110"/>
      <c r="AE92" s="118"/>
      <c r="AF92" s="51"/>
    </row>
    <row r="93" spans="1:32" s="52" customFormat="1" ht="16.5" x14ac:dyDescent="0.25">
      <c r="A93" s="101" t="s">
        <v>66</v>
      </c>
      <c r="B93" s="144"/>
      <c r="C93" s="146"/>
      <c r="D93" s="148"/>
      <c r="E93" s="149"/>
      <c r="F93" s="119"/>
      <c r="G93" s="111"/>
      <c r="H93" s="71"/>
      <c r="I93" s="71"/>
      <c r="J93" s="111"/>
      <c r="K93" s="119"/>
      <c r="L93" s="111"/>
      <c r="M93" s="129"/>
      <c r="N93" s="110"/>
      <c r="O93" s="119"/>
      <c r="P93" s="111"/>
      <c r="Q93" s="119"/>
      <c r="R93" s="111"/>
      <c r="S93" s="129"/>
      <c r="T93" s="110"/>
      <c r="U93" s="119"/>
      <c r="V93" s="111"/>
      <c r="W93" s="119"/>
      <c r="X93" s="111"/>
      <c r="Y93" s="129"/>
      <c r="Z93" s="110"/>
      <c r="AA93" s="119"/>
      <c r="AB93" s="111"/>
      <c r="AC93" s="119"/>
      <c r="AD93" s="111"/>
      <c r="AE93" s="119"/>
      <c r="AF93" s="51"/>
    </row>
    <row r="94" spans="1:32" s="52" customFormat="1" ht="16.5" x14ac:dyDescent="0.25">
      <c r="A94" s="101" t="s">
        <v>67</v>
      </c>
      <c r="B94" s="67">
        <v>3020</v>
      </c>
      <c r="C94" s="68"/>
      <c r="D94" s="69"/>
      <c r="E94" s="81">
        <f>SUM(F94:M94)</f>
        <v>0</v>
      </c>
      <c r="F94" s="102"/>
      <c r="G94" s="71"/>
      <c r="H94" s="71"/>
      <c r="I94" s="71"/>
      <c r="J94" s="71"/>
      <c r="K94" s="102"/>
      <c r="L94" s="71"/>
      <c r="M94" s="72"/>
      <c r="N94" s="50">
        <f>SUM(O94:S94)</f>
        <v>0</v>
      </c>
      <c r="O94" s="102"/>
      <c r="P94" s="71"/>
      <c r="Q94" s="102"/>
      <c r="R94" s="71"/>
      <c r="S94" s="72"/>
      <c r="T94" s="50">
        <f>SUM(U94:Y94)</f>
        <v>0</v>
      </c>
      <c r="U94" s="102"/>
      <c r="V94" s="71"/>
      <c r="W94" s="102"/>
      <c r="X94" s="71"/>
      <c r="Y94" s="72"/>
      <c r="Z94" s="50">
        <f>SUM(AA94:AE94)</f>
        <v>0</v>
      </c>
      <c r="AA94" s="102"/>
      <c r="AB94" s="71"/>
      <c r="AC94" s="102"/>
      <c r="AD94" s="71"/>
      <c r="AE94" s="102"/>
      <c r="AF94" s="51"/>
    </row>
    <row r="95" spans="1:32" s="52" customFormat="1" ht="16.5" x14ac:dyDescent="0.25">
      <c r="A95" s="101" t="s">
        <v>68</v>
      </c>
      <c r="B95" s="67">
        <v>3030</v>
      </c>
      <c r="C95" s="68"/>
      <c r="D95" s="69"/>
      <c r="E95" s="81">
        <f>SUM(F95:M95)</f>
        <v>0</v>
      </c>
      <c r="F95" s="102"/>
      <c r="G95" s="71"/>
      <c r="H95" s="71"/>
      <c r="I95" s="71"/>
      <c r="J95" s="71"/>
      <c r="K95" s="102"/>
      <c r="L95" s="71"/>
      <c r="M95" s="72"/>
      <c r="N95" s="50">
        <f>SUM(O95:S95)</f>
        <v>0</v>
      </c>
      <c r="O95" s="102"/>
      <c r="P95" s="71"/>
      <c r="Q95" s="102"/>
      <c r="R95" s="71"/>
      <c r="S95" s="72"/>
      <c r="T95" s="50">
        <f>SUM(U95:Y95)</f>
        <v>0</v>
      </c>
      <c r="U95" s="102"/>
      <c r="V95" s="71"/>
      <c r="W95" s="102"/>
      <c r="X95" s="71"/>
      <c r="Y95" s="72"/>
      <c r="Z95" s="50">
        <f>SUM(AA95:AE95)</f>
        <v>0</v>
      </c>
      <c r="AA95" s="102"/>
      <c r="AB95" s="71"/>
      <c r="AC95" s="102"/>
      <c r="AD95" s="71"/>
      <c r="AE95" s="102"/>
      <c r="AF95" s="51"/>
    </row>
    <row r="96" spans="1:32" s="52" customFormat="1" ht="16.5" x14ac:dyDescent="0.25">
      <c r="A96" s="101" t="s">
        <v>69</v>
      </c>
      <c r="B96" s="67">
        <v>4000</v>
      </c>
      <c r="C96" s="68" t="s">
        <v>15</v>
      </c>
      <c r="D96" s="69" t="s">
        <v>15</v>
      </c>
      <c r="E96" s="81">
        <f>SUM(F96:M96)</f>
        <v>0</v>
      </c>
      <c r="F96" s="102"/>
      <c r="G96" s="71"/>
      <c r="H96" s="71"/>
      <c r="I96" s="71"/>
      <c r="J96" s="71"/>
      <c r="K96" s="102"/>
      <c r="L96" s="71"/>
      <c r="M96" s="72"/>
      <c r="N96" s="50">
        <f>SUM(O96:S96)</f>
        <v>0</v>
      </c>
      <c r="O96" s="102"/>
      <c r="P96" s="71"/>
      <c r="Q96" s="102"/>
      <c r="R96" s="71"/>
      <c r="S96" s="72"/>
      <c r="T96" s="50">
        <f>SUM(U96:Y96)</f>
        <v>0</v>
      </c>
      <c r="U96" s="102"/>
      <c r="V96" s="71"/>
      <c r="W96" s="102"/>
      <c r="X96" s="71"/>
      <c r="Y96" s="72"/>
      <c r="Z96" s="50">
        <f>SUM(AA96:AE96)</f>
        <v>0</v>
      </c>
      <c r="AA96" s="102"/>
      <c r="AB96" s="71"/>
      <c r="AC96" s="102"/>
      <c r="AD96" s="71"/>
      <c r="AE96" s="102"/>
      <c r="AF96" s="51"/>
    </row>
    <row r="97" spans="1:32" s="52" customFormat="1" ht="16.5" x14ac:dyDescent="0.25">
      <c r="A97" s="66" t="s">
        <v>32</v>
      </c>
      <c r="B97" s="144">
        <v>4010</v>
      </c>
      <c r="C97" s="146">
        <v>610</v>
      </c>
      <c r="D97" s="148"/>
      <c r="E97" s="155">
        <f>SUM(F97:M97)</f>
        <v>0</v>
      </c>
      <c r="F97" s="119"/>
      <c r="G97" s="111"/>
      <c r="H97" s="71"/>
      <c r="I97" s="71"/>
      <c r="J97" s="111"/>
      <c r="K97" s="119"/>
      <c r="L97" s="111"/>
      <c r="M97" s="129"/>
      <c r="N97" s="116">
        <f>SUM(O97:S97)</f>
        <v>0</v>
      </c>
      <c r="O97" s="119"/>
      <c r="P97" s="111"/>
      <c r="Q97" s="119"/>
      <c r="R97" s="111"/>
      <c r="S97" s="129"/>
      <c r="T97" s="116">
        <f>SUM(U97:Y97)</f>
        <v>0</v>
      </c>
      <c r="U97" s="119"/>
      <c r="V97" s="111"/>
      <c r="W97" s="119"/>
      <c r="X97" s="111"/>
      <c r="Y97" s="129"/>
      <c r="Z97" s="116">
        <f>SUM(AA97:AE97)</f>
        <v>0</v>
      </c>
      <c r="AA97" s="119"/>
      <c r="AB97" s="111"/>
      <c r="AC97" s="119"/>
      <c r="AD97" s="111"/>
      <c r="AE97" s="119"/>
      <c r="AF97" s="51"/>
    </row>
    <row r="98" spans="1:32" s="52" customFormat="1" ht="17.25" thickBot="1" x14ac:dyDescent="0.3">
      <c r="A98" s="106" t="s">
        <v>63</v>
      </c>
      <c r="B98" s="174"/>
      <c r="C98" s="161"/>
      <c r="D98" s="163"/>
      <c r="E98" s="166"/>
      <c r="F98" s="120"/>
      <c r="G98" s="109"/>
      <c r="H98" s="107"/>
      <c r="I98" s="107"/>
      <c r="J98" s="109"/>
      <c r="K98" s="120"/>
      <c r="L98" s="109"/>
      <c r="M98" s="130"/>
      <c r="N98" s="117"/>
      <c r="O98" s="120"/>
      <c r="P98" s="109"/>
      <c r="Q98" s="120"/>
      <c r="R98" s="109"/>
      <c r="S98" s="130"/>
      <c r="T98" s="117"/>
      <c r="U98" s="120"/>
      <c r="V98" s="109"/>
      <c r="W98" s="120"/>
      <c r="X98" s="109"/>
      <c r="Y98" s="130"/>
      <c r="Z98" s="117"/>
      <c r="AA98" s="120"/>
      <c r="AB98" s="109"/>
      <c r="AC98" s="120"/>
      <c r="AD98" s="109"/>
      <c r="AE98" s="120"/>
      <c r="AF98" s="51"/>
    </row>
    <row r="99" spans="1:32" x14ac:dyDescent="0.25">
      <c r="E99" s="21">
        <f>E12-E35</f>
        <v>-1226248.5899999999</v>
      </c>
      <c r="F99" s="21">
        <f>F12-F35</f>
        <v>-97072.640000000596</v>
      </c>
      <c r="G99" s="21">
        <f t="shared" ref="G99:AD99" si="99">G12-G35</f>
        <v>0</v>
      </c>
      <c r="H99" s="21"/>
      <c r="I99" s="21"/>
      <c r="J99" s="21">
        <f t="shared" ref="J99" si="100">J12-J35</f>
        <v>-129430</v>
      </c>
      <c r="K99" s="21">
        <f t="shared" si="99"/>
        <v>0</v>
      </c>
      <c r="L99" s="21">
        <f t="shared" si="99"/>
        <v>-999745.95000000019</v>
      </c>
      <c r="M99" s="21">
        <f t="shared" si="99"/>
        <v>0</v>
      </c>
      <c r="N99" s="21">
        <f t="shared" si="99"/>
        <v>0</v>
      </c>
      <c r="O99" s="21">
        <f t="shared" si="99"/>
        <v>0</v>
      </c>
      <c r="P99" s="21">
        <f t="shared" si="99"/>
        <v>0</v>
      </c>
      <c r="Q99" s="21">
        <f t="shared" si="99"/>
        <v>0</v>
      </c>
      <c r="R99" s="21">
        <f t="shared" si="99"/>
        <v>0</v>
      </c>
      <c r="S99" s="21">
        <f t="shared" si="99"/>
        <v>0</v>
      </c>
      <c r="T99" s="21">
        <f>T12-T35</f>
        <v>0</v>
      </c>
      <c r="U99" s="21">
        <f t="shared" si="99"/>
        <v>0</v>
      </c>
      <c r="V99" s="21">
        <f t="shared" si="99"/>
        <v>0</v>
      </c>
      <c r="W99" s="21">
        <f t="shared" si="99"/>
        <v>0</v>
      </c>
      <c r="X99" s="21">
        <f t="shared" si="99"/>
        <v>0</v>
      </c>
      <c r="Y99" s="21">
        <f t="shared" si="99"/>
        <v>0</v>
      </c>
      <c r="Z99" s="21">
        <f t="shared" si="99"/>
        <v>0</v>
      </c>
      <c r="AA99" s="21">
        <f t="shared" si="99"/>
        <v>0</v>
      </c>
      <c r="AB99" s="21">
        <f t="shared" si="99"/>
        <v>0</v>
      </c>
      <c r="AC99" s="21">
        <f t="shared" si="99"/>
        <v>0</v>
      </c>
      <c r="AD99" s="21">
        <f t="shared" si="99"/>
        <v>0</v>
      </c>
    </row>
    <row r="100" spans="1:32" x14ac:dyDescent="0.25">
      <c r="E100" s="38">
        <f>E10+E12-E35</f>
        <v>0</v>
      </c>
      <c r="F100" s="38">
        <f>F10+F12-F35</f>
        <v>0</v>
      </c>
      <c r="G100" s="38">
        <f t="shared" ref="G100:M100" si="101">G10+G12-G35</f>
        <v>0</v>
      </c>
      <c r="H100" s="38">
        <f t="shared" si="101"/>
        <v>0</v>
      </c>
      <c r="I100" s="38">
        <f t="shared" si="101"/>
        <v>0</v>
      </c>
      <c r="J100" s="38">
        <f t="shared" ref="J100" si="102">J10+J12-J35</f>
        <v>0</v>
      </c>
      <c r="K100" s="38">
        <f t="shared" si="101"/>
        <v>0</v>
      </c>
      <c r="L100" s="38">
        <f t="shared" si="101"/>
        <v>0</v>
      </c>
      <c r="M100" s="38">
        <f t="shared" si="101"/>
        <v>0</v>
      </c>
    </row>
  </sheetData>
  <mergeCells count="348">
    <mergeCell ref="L97:L98"/>
    <mergeCell ref="M97:M98"/>
    <mergeCell ref="Z97:Z98"/>
    <mergeCell ref="AA97:AA98"/>
    <mergeCell ref="AB97:AB98"/>
    <mergeCell ref="AC97:AC98"/>
    <mergeCell ref="AC92:AC93"/>
    <mergeCell ref="B97:B98"/>
    <mergeCell ref="C97:C98"/>
    <mergeCell ref="D97:D98"/>
    <mergeCell ref="E97:E98"/>
    <mergeCell ref="F97:F98"/>
    <mergeCell ref="G97:G98"/>
    <mergeCell ref="K97:K98"/>
    <mergeCell ref="K92:K93"/>
    <mergeCell ref="L92:L93"/>
    <mergeCell ref="M92:M93"/>
    <mergeCell ref="B92:B93"/>
    <mergeCell ref="C92:C93"/>
    <mergeCell ref="D92:D93"/>
    <mergeCell ref="E92:E93"/>
    <mergeCell ref="F92:F93"/>
    <mergeCell ref="G92:G93"/>
    <mergeCell ref="N92:N93"/>
    <mergeCell ref="C47:C48"/>
    <mergeCell ref="C52:C53"/>
    <mergeCell ref="A52:A53"/>
    <mergeCell ref="B52:B53"/>
    <mergeCell ref="D52:D53"/>
    <mergeCell ref="E52:E53"/>
    <mergeCell ref="F52:F53"/>
    <mergeCell ref="G52:G53"/>
    <mergeCell ref="K52:K53"/>
    <mergeCell ref="B49:B50"/>
    <mergeCell ref="C49:C50"/>
    <mergeCell ref="D49:D50"/>
    <mergeCell ref="A47:A48"/>
    <mergeCell ref="B47:B48"/>
    <mergeCell ref="D47:D48"/>
    <mergeCell ref="E49:E50"/>
    <mergeCell ref="F49:F50"/>
    <mergeCell ref="G49:G50"/>
    <mergeCell ref="K49:K50"/>
    <mergeCell ref="E47:E48"/>
    <mergeCell ref="F47:F48"/>
    <mergeCell ref="G47:G48"/>
    <mergeCell ref="K47:K48"/>
    <mergeCell ref="J49:J50"/>
    <mergeCell ref="L52:L53"/>
    <mergeCell ref="M52:M53"/>
    <mergeCell ref="P47:P48"/>
    <mergeCell ref="Q47:Q48"/>
    <mergeCell ref="R47:R48"/>
    <mergeCell ref="S47:S48"/>
    <mergeCell ref="N49:N50"/>
    <mergeCell ref="O49:O50"/>
    <mergeCell ref="P49:P50"/>
    <mergeCell ref="Q49:Q50"/>
    <mergeCell ref="L49:L50"/>
    <mergeCell ref="L47:L48"/>
    <mergeCell ref="M47:M48"/>
    <mergeCell ref="M49:M50"/>
    <mergeCell ref="N52:N53"/>
    <mergeCell ref="O52:O53"/>
    <mergeCell ref="P52:P53"/>
    <mergeCell ref="Q52:Q53"/>
    <mergeCell ref="R52:R53"/>
    <mergeCell ref="S52:S53"/>
    <mergeCell ref="R49:R50"/>
    <mergeCell ref="S49:S50"/>
    <mergeCell ref="N47:N48"/>
    <mergeCell ref="O47:O48"/>
    <mergeCell ref="AC28:AC29"/>
    <mergeCell ref="N33:N34"/>
    <mergeCell ref="O33:O34"/>
    <mergeCell ref="AC35:AC36"/>
    <mergeCell ref="K35:K36"/>
    <mergeCell ref="L35:L36"/>
    <mergeCell ref="M35:M36"/>
    <mergeCell ref="Z35:Z36"/>
    <mergeCell ref="AA35:AA36"/>
    <mergeCell ref="AB35:AB36"/>
    <mergeCell ref="K33:K34"/>
    <mergeCell ref="L33:L34"/>
    <mergeCell ref="M33:M34"/>
    <mergeCell ref="N28:N29"/>
    <mergeCell ref="O28:O29"/>
    <mergeCell ref="P28:P29"/>
    <mergeCell ref="Q28:Q29"/>
    <mergeCell ref="R28:R29"/>
    <mergeCell ref="S28:S29"/>
    <mergeCell ref="N35:N36"/>
    <mergeCell ref="O35:O36"/>
    <mergeCell ref="U33:U34"/>
    <mergeCell ref="V33:V34"/>
    <mergeCell ref="W33:W34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A35:A36"/>
    <mergeCell ref="C35:C36"/>
    <mergeCell ref="D35:D36"/>
    <mergeCell ref="B33:B34"/>
    <mergeCell ref="C33:C34"/>
    <mergeCell ref="D33:D34"/>
    <mergeCell ref="E33:E34"/>
    <mergeCell ref="F33:F34"/>
    <mergeCell ref="G33:G34"/>
    <mergeCell ref="B35:B36"/>
    <mergeCell ref="E35:E36"/>
    <mergeCell ref="F35:F36"/>
    <mergeCell ref="G35:G36"/>
    <mergeCell ref="B28:B29"/>
    <mergeCell ref="C28:C29"/>
    <mergeCell ref="D28:D29"/>
    <mergeCell ref="E28:E29"/>
    <mergeCell ref="F28:F29"/>
    <mergeCell ref="G28:G29"/>
    <mergeCell ref="K28:K29"/>
    <mergeCell ref="L28:L29"/>
    <mergeCell ref="T33:T34"/>
    <mergeCell ref="M28:M29"/>
    <mergeCell ref="L24:L25"/>
    <mergeCell ref="AA13:AA14"/>
    <mergeCell ref="AB13:AB14"/>
    <mergeCell ref="AC13:AC14"/>
    <mergeCell ref="R13:R14"/>
    <mergeCell ref="S13:S14"/>
    <mergeCell ref="N15:N16"/>
    <mergeCell ref="A24:A25"/>
    <mergeCell ref="B24:B25"/>
    <mergeCell ref="C24:C25"/>
    <mergeCell ref="D24:D25"/>
    <mergeCell ref="E24:E25"/>
    <mergeCell ref="F24:F25"/>
    <mergeCell ref="G24:G25"/>
    <mergeCell ref="K24:K25"/>
    <mergeCell ref="M24:M25"/>
    <mergeCell ref="Z24:Z25"/>
    <mergeCell ref="AA24:AA25"/>
    <mergeCell ref="AB24:AB25"/>
    <mergeCell ref="AC24:AC25"/>
    <mergeCell ref="C15:C16"/>
    <mergeCell ref="AA15:AA16"/>
    <mergeCell ref="AB15:AB16"/>
    <mergeCell ref="AC15:AC16"/>
    <mergeCell ref="B15:B16"/>
    <mergeCell ref="D15:D16"/>
    <mergeCell ref="E15:E16"/>
    <mergeCell ref="F15:F16"/>
    <mergeCell ref="G15:G16"/>
    <mergeCell ref="K15:K16"/>
    <mergeCell ref="L15:L16"/>
    <mergeCell ref="M15:M16"/>
    <mergeCell ref="Z15:Z16"/>
    <mergeCell ref="O15:O16"/>
    <mergeCell ref="P15:P16"/>
    <mergeCell ref="Q15:Q16"/>
    <mergeCell ref="R15:R16"/>
    <mergeCell ref="S15:S16"/>
    <mergeCell ref="B13:B14"/>
    <mergeCell ref="C13:C14"/>
    <mergeCell ref="D13:D14"/>
    <mergeCell ref="E13:E14"/>
    <mergeCell ref="F13:F14"/>
    <mergeCell ref="G13:G14"/>
    <mergeCell ref="K13:K14"/>
    <mergeCell ref="L13:L14"/>
    <mergeCell ref="Z6:Z8"/>
    <mergeCell ref="C7:C8"/>
    <mergeCell ref="D7:D8"/>
    <mergeCell ref="F7:F8"/>
    <mergeCell ref="K7:K8"/>
    <mergeCell ref="L7:M7"/>
    <mergeCell ref="N13:N14"/>
    <mergeCell ref="O13:O14"/>
    <mergeCell ref="P13:P14"/>
    <mergeCell ref="Q13:Q14"/>
    <mergeCell ref="M13:M14"/>
    <mergeCell ref="Z13:Z14"/>
    <mergeCell ref="W7:W8"/>
    <mergeCell ref="X7:Y7"/>
    <mergeCell ref="T13:T14"/>
    <mergeCell ref="U13:U14"/>
    <mergeCell ref="A4:A8"/>
    <mergeCell ref="B4:B8"/>
    <mergeCell ref="C4:D6"/>
    <mergeCell ref="E4:AE4"/>
    <mergeCell ref="E5:M5"/>
    <mergeCell ref="E6:E8"/>
    <mergeCell ref="F6:M6"/>
    <mergeCell ref="N5:S5"/>
    <mergeCell ref="N6:N8"/>
    <mergeCell ref="O6:S6"/>
    <mergeCell ref="O7:O8"/>
    <mergeCell ref="Q7:Q8"/>
    <mergeCell ref="R7:S7"/>
    <mergeCell ref="Z5:AE5"/>
    <mergeCell ref="AA6:AE6"/>
    <mergeCell ref="AD7:AE7"/>
    <mergeCell ref="AC7:AC8"/>
    <mergeCell ref="AA7:AA8"/>
    <mergeCell ref="T5:Y5"/>
    <mergeCell ref="T6:T8"/>
    <mergeCell ref="U6:Y6"/>
    <mergeCell ref="U7:U8"/>
    <mergeCell ref="N24:N25"/>
    <mergeCell ref="O24:O25"/>
    <mergeCell ref="P24:P25"/>
    <mergeCell ref="Q24:Q25"/>
    <mergeCell ref="R24:R25"/>
    <mergeCell ref="S24:S25"/>
    <mergeCell ref="P33:P34"/>
    <mergeCell ref="Q33:Q34"/>
    <mergeCell ref="R33:R34"/>
    <mergeCell ref="S33:S34"/>
    <mergeCell ref="O92:O93"/>
    <mergeCell ref="P92:P93"/>
    <mergeCell ref="Q92:Q93"/>
    <mergeCell ref="R92:R93"/>
    <mergeCell ref="S92:S93"/>
    <mergeCell ref="N97:N98"/>
    <mergeCell ref="O97:O98"/>
    <mergeCell ref="P97:P98"/>
    <mergeCell ref="Q97:Q98"/>
    <mergeCell ref="R97:R98"/>
    <mergeCell ref="S97:S98"/>
    <mergeCell ref="X33:X34"/>
    <mergeCell ref="Y33:Y34"/>
    <mergeCell ref="V13:V14"/>
    <mergeCell ref="W13:W14"/>
    <mergeCell ref="X13:X14"/>
    <mergeCell ref="Y13:Y14"/>
    <mergeCell ref="T15:T16"/>
    <mergeCell ref="U15:U16"/>
    <mergeCell ref="V15:V16"/>
    <mergeCell ref="W15:W16"/>
    <mergeCell ref="X15:X16"/>
    <mergeCell ref="Y15:Y16"/>
    <mergeCell ref="T24:T25"/>
    <mergeCell ref="U24:U25"/>
    <mergeCell ref="V24:V25"/>
    <mergeCell ref="W24:W25"/>
    <mergeCell ref="X24:X25"/>
    <mergeCell ref="Y24:Y25"/>
    <mergeCell ref="T28:T29"/>
    <mergeCell ref="U28:U29"/>
    <mergeCell ref="V28:V29"/>
    <mergeCell ref="W28:W29"/>
    <mergeCell ref="X28:X29"/>
    <mergeCell ref="Y28:Y29"/>
    <mergeCell ref="Y35:Y36"/>
    <mergeCell ref="T47:T48"/>
    <mergeCell ref="U47:U48"/>
    <mergeCell ref="V47:V48"/>
    <mergeCell ref="W47:W48"/>
    <mergeCell ref="X47:X48"/>
    <mergeCell ref="Y47:Y48"/>
    <mergeCell ref="T49:T50"/>
    <mergeCell ref="U49:U50"/>
    <mergeCell ref="V49:V50"/>
    <mergeCell ref="W49:W50"/>
    <mergeCell ref="X49:X50"/>
    <mergeCell ref="Y49:Y50"/>
    <mergeCell ref="AD97:AD98"/>
    <mergeCell ref="T52:T53"/>
    <mergeCell ref="U52:U53"/>
    <mergeCell ref="V52:V53"/>
    <mergeCell ref="W52:W53"/>
    <mergeCell ref="X52:X53"/>
    <mergeCell ref="Y52:Y53"/>
    <mergeCell ref="T92:T93"/>
    <mergeCell ref="U92:U93"/>
    <mergeCell ref="V92:V93"/>
    <mergeCell ref="W92:W93"/>
    <mergeCell ref="X92:X93"/>
    <mergeCell ref="Y92:Y93"/>
    <mergeCell ref="AA52:AA53"/>
    <mergeCell ref="AB52:AB53"/>
    <mergeCell ref="AC52:AC53"/>
    <mergeCell ref="Z52:Z53"/>
    <mergeCell ref="Z49:Z50"/>
    <mergeCell ref="AD28:AD29"/>
    <mergeCell ref="AD33:AD34"/>
    <mergeCell ref="AD35:AD36"/>
    <mergeCell ref="AD47:AD48"/>
    <mergeCell ref="AD49:AD50"/>
    <mergeCell ref="AD52:AD53"/>
    <mergeCell ref="Z92:Z93"/>
    <mergeCell ref="AA92:AA93"/>
    <mergeCell ref="AB92:AB93"/>
    <mergeCell ref="AD92:AD93"/>
    <mergeCell ref="AC33:AC34"/>
    <mergeCell ref="Z47:Z48"/>
    <mergeCell ref="AA47:AA48"/>
    <mergeCell ref="AB47:AB48"/>
    <mergeCell ref="AC47:AC48"/>
    <mergeCell ref="AA49:AA50"/>
    <mergeCell ref="AB49:AB50"/>
    <mergeCell ref="AC49:AC50"/>
    <mergeCell ref="Z33:Z34"/>
    <mergeCell ref="AA33:AA34"/>
    <mergeCell ref="AB33:AB34"/>
    <mergeCell ref="Z28:Z29"/>
    <mergeCell ref="AA28:AA29"/>
    <mergeCell ref="AD24:AD25"/>
    <mergeCell ref="AB28:AB29"/>
    <mergeCell ref="AE92:AE93"/>
    <mergeCell ref="AE97:AE98"/>
    <mergeCell ref="A1:AE1"/>
    <mergeCell ref="A2:AE2"/>
    <mergeCell ref="AE13:AE14"/>
    <mergeCell ref="AE15:AE16"/>
    <mergeCell ref="AE24:AE25"/>
    <mergeCell ref="AE28:AE29"/>
    <mergeCell ref="AE33:AE34"/>
    <mergeCell ref="AE35:AE36"/>
    <mergeCell ref="AE47:AE48"/>
    <mergeCell ref="AE49:AE50"/>
    <mergeCell ref="AE52:AE53"/>
    <mergeCell ref="T97:T98"/>
    <mergeCell ref="U97:U98"/>
    <mergeCell ref="V97:V98"/>
    <mergeCell ref="W97:W98"/>
    <mergeCell ref="X97:X98"/>
    <mergeCell ref="Y97:Y98"/>
    <mergeCell ref="AB7:AB8"/>
    <mergeCell ref="AD13:AD14"/>
    <mergeCell ref="AD15:AD16"/>
    <mergeCell ref="J52:J53"/>
    <mergeCell ref="J92:J93"/>
    <mergeCell ref="J97:J98"/>
    <mergeCell ref="G7:J7"/>
    <mergeCell ref="J13:J14"/>
    <mergeCell ref="J15:J16"/>
    <mergeCell ref="J24:J25"/>
    <mergeCell ref="J28:J29"/>
    <mergeCell ref="J33:J34"/>
    <mergeCell ref="J35:J36"/>
    <mergeCell ref="J47:J48"/>
    <mergeCell ref="H35:H36"/>
    <mergeCell ref="I35:I36"/>
  </mergeCells>
  <pageMargins left="0.19685039370078741" right="0.19685039370078741" top="0.59055118110236227" bottom="0.19685039370078741" header="0.31496062992125984" footer="0.31496062992125984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zoomScale="55" zoomScaleNormal="55" workbookViewId="0">
      <selection activeCell="E20" sqref="E20"/>
    </sheetView>
  </sheetViews>
  <sheetFormatPr defaultColWidth="9.140625" defaultRowHeight="15" x14ac:dyDescent="0.25"/>
  <cols>
    <col min="1" max="1" width="11.7109375" style="11" customWidth="1"/>
    <col min="2" max="2" width="129.85546875" style="5" customWidth="1"/>
    <col min="3" max="3" width="9.140625" style="12"/>
    <col min="4" max="4" width="16.140625" style="5" customWidth="1"/>
    <col min="5" max="8" width="25.7109375" style="5" customWidth="1"/>
    <col min="9" max="16384" width="9.140625" style="5"/>
  </cols>
  <sheetData>
    <row r="1" spans="1:8" ht="18.75" customHeight="1" x14ac:dyDescent="0.25">
      <c r="A1" s="185" t="s">
        <v>138</v>
      </c>
      <c r="B1" s="185"/>
      <c r="C1" s="185"/>
      <c r="D1" s="185"/>
      <c r="E1" s="185"/>
      <c r="F1" s="185"/>
      <c r="G1" s="185"/>
      <c r="H1" s="185"/>
    </row>
    <row r="2" spans="1:8" ht="15" customHeight="1" x14ac:dyDescent="0.25">
      <c r="A2" s="186" t="str">
        <f>'Раздел 1'!A2</f>
        <v>МДОУ №30</v>
      </c>
      <c r="B2" s="186"/>
      <c r="C2" s="186"/>
      <c r="D2" s="186"/>
      <c r="E2" s="186"/>
      <c r="F2" s="186"/>
      <c r="G2" s="186"/>
      <c r="H2" s="186"/>
    </row>
    <row r="3" spans="1:8" ht="15.75" thickBot="1" x14ac:dyDescent="0.3"/>
    <row r="4" spans="1:8" ht="15.75" customHeight="1" thickBot="1" x14ac:dyDescent="0.3">
      <c r="A4" s="198" t="s">
        <v>77</v>
      </c>
      <c r="B4" s="200" t="s">
        <v>0</v>
      </c>
      <c r="C4" s="202" t="s">
        <v>78</v>
      </c>
      <c r="D4" s="200" t="s">
        <v>79</v>
      </c>
      <c r="E4" s="204" t="s">
        <v>80</v>
      </c>
      <c r="F4" s="205"/>
      <c r="G4" s="205"/>
      <c r="H4" s="206"/>
    </row>
    <row r="5" spans="1:8" ht="29.25" thickBot="1" x14ac:dyDescent="0.3">
      <c r="A5" s="199"/>
      <c r="B5" s="201"/>
      <c r="C5" s="203"/>
      <c r="D5" s="201"/>
      <c r="E5" s="10" t="s">
        <v>115</v>
      </c>
      <c r="F5" s="10" t="s">
        <v>116</v>
      </c>
      <c r="G5" s="10" t="s">
        <v>117</v>
      </c>
      <c r="H5" s="10" t="s">
        <v>4</v>
      </c>
    </row>
    <row r="6" spans="1:8" ht="15.75" thickBot="1" x14ac:dyDescent="0.3">
      <c r="A6" s="22">
        <v>1</v>
      </c>
      <c r="B6" s="6">
        <v>2</v>
      </c>
      <c r="C6" s="13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16.5" thickBot="1" x14ac:dyDescent="0.3">
      <c r="A7" s="22">
        <v>1</v>
      </c>
      <c r="B7" s="8" t="s">
        <v>113</v>
      </c>
      <c r="C7" s="14">
        <v>26000</v>
      </c>
      <c r="D7" s="6" t="s">
        <v>15</v>
      </c>
      <c r="E7" s="33">
        <f>E8+E13+E16+E20</f>
        <v>7506463.040000001</v>
      </c>
      <c r="F7" s="33">
        <f t="shared" ref="F7:H7" si="0">F8+F13+F16+F20</f>
        <v>0</v>
      </c>
      <c r="G7" s="33">
        <f t="shared" si="0"/>
        <v>0</v>
      </c>
      <c r="H7" s="33">
        <f t="shared" si="0"/>
        <v>0</v>
      </c>
    </row>
    <row r="8" spans="1:8" x14ac:dyDescent="0.25">
      <c r="A8" s="183" t="s">
        <v>81</v>
      </c>
      <c r="B8" s="25" t="s">
        <v>19</v>
      </c>
      <c r="C8" s="189">
        <v>26100</v>
      </c>
      <c r="D8" s="193" t="s">
        <v>15</v>
      </c>
      <c r="E8" s="195">
        <f>E10+E12</f>
        <v>0</v>
      </c>
      <c r="F8" s="195">
        <f>F10+F12</f>
        <v>0</v>
      </c>
      <c r="G8" s="195">
        <f>G10+G12</f>
        <v>0</v>
      </c>
      <c r="H8" s="195">
        <f>H10+H12</f>
        <v>0</v>
      </c>
    </row>
    <row r="9" spans="1:8" ht="60.75" thickBot="1" x14ac:dyDescent="0.3">
      <c r="A9" s="184"/>
      <c r="B9" s="26" t="s">
        <v>114</v>
      </c>
      <c r="C9" s="190"/>
      <c r="D9" s="194"/>
      <c r="E9" s="196"/>
      <c r="F9" s="196"/>
      <c r="G9" s="196"/>
      <c r="H9" s="196"/>
    </row>
    <row r="10" spans="1:8" x14ac:dyDescent="0.25">
      <c r="A10" s="183" t="s">
        <v>82</v>
      </c>
      <c r="B10" s="27" t="s">
        <v>19</v>
      </c>
      <c r="C10" s="189">
        <v>26110</v>
      </c>
      <c r="D10" s="193"/>
      <c r="E10" s="179"/>
      <c r="F10" s="179"/>
      <c r="G10" s="179"/>
      <c r="H10" s="179"/>
    </row>
    <row r="11" spans="1:8" ht="15.75" thickBot="1" x14ac:dyDescent="0.3">
      <c r="A11" s="184"/>
      <c r="B11" s="28" t="s">
        <v>119</v>
      </c>
      <c r="C11" s="190"/>
      <c r="D11" s="194"/>
      <c r="E11" s="180"/>
      <c r="F11" s="180"/>
      <c r="G11" s="180"/>
      <c r="H11" s="180"/>
    </row>
    <row r="12" spans="1:8" ht="16.5" thickBot="1" x14ac:dyDescent="0.3">
      <c r="A12" s="22" t="s">
        <v>83</v>
      </c>
      <c r="B12" s="29" t="s">
        <v>120</v>
      </c>
      <c r="C12" s="13">
        <v>26120</v>
      </c>
      <c r="D12" s="6"/>
      <c r="E12" s="34"/>
      <c r="F12" s="34"/>
      <c r="G12" s="34"/>
      <c r="H12" s="34"/>
    </row>
    <row r="13" spans="1:8" ht="30.75" thickBot="1" x14ac:dyDescent="0.3">
      <c r="A13" s="22" t="s">
        <v>84</v>
      </c>
      <c r="B13" s="26" t="s">
        <v>121</v>
      </c>
      <c r="C13" s="13">
        <v>26200</v>
      </c>
      <c r="D13" s="6" t="s">
        <v>15</v>
      </c>
      <c r="E13" s="33">
        <f>E14+E15</f>
        <v>0</v>
      </c>
      <c r="F13" s="33">
        <f>F14+F15</f>
        <v>0</v>
      </c>
      <c r="G13" s="33">
        <f>G14+G15</f>
        <v>0</v>
      </c>
      <c r="H13" s="33">
        <f>H14+H15</f>
        <v>0</v>
      </c>
    </row>
    <row r="14" spans="1:8" ht="30.75" thickBot="1" x14ac:dyDescent="0.3">
      <c r="A14" s="19" t="s">
        <v>85</v>
      </c>
      <c r="B14" s="30" t="s">
        <v>135</v>
      </c>
      <c r="C14" s="14">
        <v>26210</v>
      </c>
      <c r="D14" s="20"/>
      <c r="E14" s="35"/>
      <c r="F14" s="35"/>
      <c r="G14" s="35"/>
      <c r="H14" s="35"/>
    </row>
    <row r="15" spans="1:8" ht="30.75" thickBot="1" x14ac:dyDescent="0.3">
      <c r="A15" s="22" t="s">
        <v>86</v>
      </c>
      <c r="B15" s="26" t="s">
        <v>122</v>
      </c>
      <c r="C15" s="13">
        <v>26220</v>
      </c>
      <c r="D15" s="6"/>
      <c r="E15" s="34"/>
      <c r="F15" s="34"/>
      <c r="G15" s="34"/>
      <c r="H15" s="34"/>
    </row>
    <row r="16" spans="1:8" ht="30.75" thickBot="1" x14ac:dyDescent="0.3">
      <c r="A16" s="22" t="s">
        <v>87</v>
      </c>
      <c r="B16" s="26" t="s">
        <v>123</v>
      </c>
      <c r="C16" s="13">
        <v>26300</v>
      </c>
      <c r="D16" s="6" t="s">
        <v>15</v>
      </c>
      <c r="E16" s="33">
        <f>E17+E19</f>
        <v>0</v>
      </c>
      <c r="F16" s="33">
        <f>F17+F19</f>
        <v>0</v>
      </c>
      <c r="G16" s="33">
        <f>G17+G19</f>
        <v>0</v>
      </c>
      <c r="H16" s="33">
        <f>H17+H19</f>
        <v>0</v>
      </c>
    </row>
    <row r="17" spans="1:8" x14ac:dyDescent="0.25">
      <c r="A17" s="183" t="s">
        <v>88</v>
      </c>
      <c r="B17" s="25" t="s">
        <v>19</v>
      </c>
      <c r="C17" s="189">
        <v>26310</v>
      </c>
      <c r="D17" s="193"/>
      <c r="E17" s="179"/>
      <c r="F17" s="179"/>
      <c r="G17" s="179"/>
      <c r="H17" s="179"/>
    </row>
    <row r="18" spans="1:8" ht="15.75" thickBot="1" x14ac:dyDescent="0.3">
      <c r="A18" s="184"/>
      <c r="B18" s="26" t="s">
        <v>124</v>
      </c>
      <c r="C18" s="190"/>
      <c r="D18" s="194"/>
      <c r="E18" s="180"/>
      <c r="F18" s="180"/>
      <c r="G18" s="180"/>
      <c r="H18" s="180"/>
    </row>
    <row r="19" spans="1:8" ht="16.5" thickBot="1" x14ac:dyDescent="0.3">
      <c r="A19" s="22" t="s">
        <v>126</v>
      </c>
      <c r="B19" s="26" t="s">
        <v>128</v>
      </c>
      <c r="C19" s="13">
        <v>26320</v>
      </c>
      <c r="D19" s="6"/>
      <c r="E19" s="34"/>
      <c r="F19" s="34"/>
      <c r="G19" s="34"/>
      <c r="H19" s="34"/>
    </row>
    <row r="20" spans="1:8" ht="30.75" thickBot="1" x14ac:dyDescent="0.3">
      <c r="A20" s="22" t="s">
        <v>89</v>
      </c>
      <c r="B20" s="26" t="s">
        <v>129</v>
      </c>
      <c r="C20" s="13">
        <v>26400</v>
      </c>
      <c r="D20" s="6" t="s">
        <v>15</v>
      </c>
      <c r="E20" s="33">
        <f>E21+E26+E30+E31+E35</f>
        <v>7506463.040000001</v>
      </c>
      <c r="F20" s="33">
        <f>F21+F26+F30+F31+F35</f>
        <v>0</v>
      </c>
      <c r="G20" s="33">
        <f>G21+G26+G30+G31+G35</f>
        <v>0</v>
      </c>
      <c r="H20" s="33">
        <f>H21+H26+H30+H31+H35</f>
        <v>0</v>
      </c>
    </row>
    <row r="21" spans="1:8" x14ac:dyDescent="0.25">
      <c r="A21" s="183" t="s">
        <v>127</v>
      </c>
      <c r="B21" s="25" t="s">
        <v>19</v>
      </c>
      <c r="C21" s="189">
        <v>26410</v>
      </c>
      <c r="D21" s="193" t="s">
        <v>15</v>
      </c>
      <c r="E21" s="195">
        <f>E23+E25</f>
        <v>3073252.1600000006</v>
      </c>
      <c r="F21" s="195">
        <f>F23+F25</f>
        <v>0</v>
      </c>
      <c r="G21" s="195">
        <f>G23+G25</f>
        <v>0</v>
      </c>
      <c r="H21" s="195">
        <f>H23+H25</f>
        <v>0</v>
      </c>
    </row>
    <row r="22" spans="1:8" ht="15.75" thickBot="1" x14ac:dyDescent="0.3">
      <c r="A22" s="184"/>
      <c r="B22" s="26" t="s">
        <v>90</v>
      </c>
      <c r="C22" s="190"/>
      <c r="D22" s="194"/>
      <c r="E22" s="196"/>
      <c r="F22" s="196"/>
      <c r="G22" s="196"/>
      <c r="H22" s="196"/>
    </row>
    <row r="23" spans="1:8" x14ac:dyDescent="0.25">
      <c r="A23" s="183" t="s">
        <v>91</v>
      </c>
      <c r="B23" s="25" t="s">
        <v>19</v>
      </c>
      <c r="C23" s="189">
        <v>26411</v>
      </c>
      <c r="D23" s="193" t="s">
        <v>15</v>
      </c>
      <c r="E23" s="179">
        <f>'Раздел 1'!F47</f>
        <v>3073252.1600000006</v>
      </c>
      <c r="F23" s="179">
        <f>'Раздел 1'!O47</f>
        <v>0</v>
      </c>
      <c r="G23" s="179">
        <f>'Раздел 1'!U47</f>
        <v>0</v>
      </c>
      <c r="H23" s="179">
        <f>'Раздел 1'!AA47</f>
        <v>0</v>
      </c>
    </row>
    <row r="24" spans="1:8" ht="15.75" thickBot="1" x14ac:dyDescent="0.3">
      <c r="A24" s="184"/>
      <c r="B24" s="12" t="s">
        <v>92</v>
      </c>
      <c r="C24" s="190"/>
      <c r="D24" s="194"/>
      <c r="E24" s="180"/>
      <c r="F24" s="180"/>
      <c r="G24" s="180"/>
      <c r="H24" s="180"/>
    </row>
    <row r="25" spans="1:8" ht="16.5" thickBot="1" x14ac:dyDescent="0.3">
      <c r="A25" s="22" t="s">
        <v>93</v>
      </c>
      <c r="B25" s="31" t="s">
        <v>107</v>
      </c>
      <c r="C25" s="13">
        <v>26412</v>
      </c>
      <c r="D25" s="6" t="s">
        <v>15</v>
      </c>
      <c r="E25" s="34"/>
      <c r="F25" s="34"/>
      <c r="G25" s="34"/>
      <c r="H25" s="34"/>
    </row>
    <row r="26" spans="1:8" ht="16.5" thickBot="1" x14ac:dyDescent="0.3">
      <c r="A26" s="22" t="s">
        <v>94</v>
      </c>
      <c r="B26" s="29" t="s">
        <v>95</v>
      </c>
      <c r="C26" s="13">
        <v>26420</v>
      </c>
      <c r="D26" s="6" t="s">
        <v>15</v>
      </c>
      <c r="E26" s="33">
        <f>E27+E29</f>
        <v>264624</v>
      </c>
      <c r="F26" s="33">
        <f>F27+F29</f>
        <v>0</v>
      </c>
      <c r="G26" s="33">
        <f>G27+G29</f>
        <v>0</v>
      </c>
      <c r="H26" s="33">
        <f>H27+H29</f>
        <v>0</v>
      </c>
    </row>
    <row r="27" spans="1:8" x14ac:dyDescent="0.25">
      <c r="A27" s="183" t="s">
        <v>96</v>
      </c>
      <c r="B27" s="25" t="s">
        <v>19</v>
      </c>
      <c r="C27" s="189">
        <v>26421</v>
      </c>
      <c r="D27" s="193" t="s">
        <v>15</v>
      </c>
      <c r="E27" s="179">
        <f>'Раздел 1'!G47+'Раздел 1'!J47+'Раздел 1'!K47+'Раздел 1'!H47+'Раздел 1'!I47</f>
        <v>264624</v>
      </c>
      <c r="F27" s="179">
        <f>'Раздел 1'!P47</f>
        <v>0</v>
      </c>
      <c r="G27" s="179">
        <f>'Раздел 1'!V47</f>
        <v>0</v>
      </c>
      <c r="H27" s="179">
        <f>'Раздел 1'!AB47</f>
        <v>0</v>
      </c>
    </row>
    <row r="28" spans="1:8" ht="15.75" thickBot="1" x14ac:dyDescent="0.3">
      <c r="A28" s="184"/>
      <c r="B28" s="12" t="s">
        <v>92</v>
      </c>
      <c r="C28" s="190"/>
      <c r="D28" s="194"/>
      <c r="E28" s="180"/>
      <c r="F28" s="180"/>
      <c r="G28" s="180"/>
      <c r="H28" s="180"/>
    </row>
    <row r="29" spans="1:8" ht="16.5" thickBot="1" x14ac:dyDescent="0.3">
      <c r="A29" s="22" t="s">
        <v>97</v>
      </c>
      <c r="B29" s="31" t="s">
        <v>107</v>
      </c>
      <c r="C29" s="13">
        <v>26422</v>
      </c>
      <c r="D29" s="6" t="s">
        <v>15</v>
      </c>
      <c r="E29" s="34"/>
      <c r="F29" s="34"/>
      <c r="G29" s="34"/>
      <c r="H29" s="34"/>
    </row>
    <row r="30" spans="1:8" ht="16.5" thickBot="1" x14ac:dyDescent="0.3">
      <c r="A30" s="22" t="s">
        <v>98</v>
      </c>
      <c r="B30" s="29" t="s">
        <v>125</v>
      </c>
      <c r="C30" s="13">
        <v>26430</v>
      </c>
      <c r="D30" s="6" t="s">
        <v>15</v>
      </c>
      <c r="E30" s="33">
        <v>0</v>
      </c>
      <c r="F30" s="33">
        <v>0</v>
      </c>
      <c r="G30" s="33">
        <v>0</v>
      </c>
      <c r="H30" s="33">
        <v>0</v>
      </c>
    </row>
    <row r="31" spans="1:8" ht="16.5" thickBot="1" x14ac:dyDescent="0.3">
      <c r="A31" s="22" t="s">
        <v>99</v>
      </c>
      <c r="B31" s="26" t="s">
        <v>100</v>
      </c>
      <c r="C31" s="13">
        <v>26440</v>
      </c>
      <c r="D31" s="6" t="s">
        <v>15</v>
      </c>
      <c r="E31" s="33">
        <f>E32+E34</f>
        <v>0</v>
      </c>
      <c r="F31" s="33">
        <f>F32+F34</f>
        <v>0</v>
      </c>
      <c r="G31" s="33">
        <f>G32+G34</f>
        <v>0</v>
      </c>
      <c r="H31" s="33">
        <f>H32+H34</f>
        <v>0</v>
      </c>
    </row>
    <row r="32" spans="1:8" x14ac:dyDescent="0.25">
      <c r="A32" s="183" t="s">
        <v>101</v>
      </c>
      <c r="B32" s="25" t="s">
        <v>19</v>
      </c>
      <c r="C32" s="189">
        <v>26441</v>
      </c>
      <c r="D32" s="193" t="s">
        <v>15</v>
      </c>
      <c r="E32" s="179"/>
      <c r="F32" s="179"/>
      <c r="G32" s="179"/>
      <c r="H32" s="179"/>
    </row>
    <row r="33" spans="1:8" ht="15.75" thickBot="1" x14ac:dyDescent="0.3">
      <c r="A33" s="184"/>
      <c r="B33" s="12" t="s">
        <v>92</v>
      </c>
      <c r="C33" s="190"/>
      <c r="D33" s="194"/>
      <c r="E33" s="180"/>
      <c r="F33" s="180"/>
      <c r="G33" s="180"/>
      <c r="H33" s="180"/>
    </row>
    <row r="34" spans="1:8" ht="16.5" thickBot="1" x14ac:dyDescent="0.3">
      <c r="A34" s="22" t="s">
        <v>102</v>
      </c>
      <c r="B34" s="31" t="s">
        <v>107</v>
      </c>
      <c r="C34" s="13">
        <v>26442</v>
      </c>
      <c r="D34" s="6" t="s">
        <v>15</v>
      </c>
      <c r="E34" s="34"/>
      <c r="F34" s="34"/>
      <c r="G34" s="34"/>
      <c r="H34" s="34"/>
    </row>
    <row r="35" spans="1:8" ht="16.5" thickBot="1" x14ac:dyDescent="0.3">
      <c r="A35" s="22" t="s">
        <v>103</v>
      </c>
      <c r="B35" s="26" t="s">
        <v>104</v>
      </c>
      <c r="C35" s="13">
        <v>26450</v>
      </c>
      <c r="D35" s="6" t="s">
        <v>15</v>
      </c>
      <c r="E35" s="33">
        <f>E36+E38</f>
        <v>4168586.88</v>
      </c>
      <c r="F35" s="33">
        <f>F36+F38</f>
        <v>0</v>
      </c>
      <c r="G35" s="33">
        <f>G36+G38</f>
        <v>0</v>
      </c>
      <c r="H35" s="33">
        <f>H36+H38</f>
        <v>0</v>
      </c>
    </row>
    <row r="36" spans="1:8" x14ac:dyDescent="0.25">
      <c r="A36" s="183" t="s">
        <v>105</v>
      </c>
      <c r="B36" s="27" t="s">
        <v>19</v>
      </c>
      <c r="C36" s="189">
        <v>26451</v>
      </c>
      <c r="D36" s="193" t="s">
        <v>15</v>
      </c>
      <c r="E36" s="179">
        <f>'Раздел 1'!L47</f>
        <v>4168586.88</v>
      </c>
      <c r="F36" s="179">
        <f>'Раздел 1'!R47</f>
        <v>0</v>
      </c>
      <c r="G36" s="179">
        <f>'Раздел 1'!X47</f>
        <v>0</v>
      </c>
      <c r="H36" s="179">
        <f>'Раздел 1'!AD47</f>
        <v>0</v>
      </c>
    </row>
    <row r="37" spans="1:8" ht="15.75" thickBot="1" x14ac:dyDescent="0.3">
      <c r="A37" s="184"/>
      <c r="B37" s="28" t="s">
        <v>92</v>
      </c>
      <c r="C37" s="190"/>
      <c r="D37" s="194"/>
      <c r="E37" s="180"/>
      <c r="F37" s="180"/>
      <c r="G37" s="180"/>
      <c r="H37" s="180"/>
    </row>
    <row r="38" spans="1:8" ht="16.5" thickBot="1" x14ac:dyDescent="0.3">
      <c r="A38" s="22" t="s">
        <v>106</v>
      </c>
      <c r="B38" s="29" t="s">
        <v>108</v>
      </c>
      <c r="C38" s="13">
        <v>26452</v>
      </c>
      <c r="D38" s="6" t="s">
        <v>15</v>
      </c>
      <c r="E38" s="34"/>
      <c r="F38" s="34"/>
      <c r="G38" s="34"/>
      <c r="H38" s="34"/>
    </row>
    <row r="39" spans="1:8" ht="30.75" thickBot="1" x14ac:dyDescent="0.3">
      <c r="A39" s="183" t="s">
        <v>109</v>
      </c>
      <c r="B39" s="29" t="s">
        <v>118</v>
      </c>
      <c r="C39" s="13">
        <v>26500</v>
      </c>
      <c r="D39" s="6" t="s">
        <v>15</v>
      </c>
      <c r="E39" s="34">
        <f>E20</f>
        <v>7506463.040000001</v>
      </c>
      <c r="F39" s="34">
        <f>F20</f>
        <v>0</v>
      </c>
      <c r="G39" s="34">
        <f>G20</f>
        <v>0</v>
      </c>
      <c r="H39" s="34">
        <f>H20</f>
        <v>0</v>
      </c>
    </row>
    <row r="40" spans="1:8" ht="16.5" thickBot="1" x14ac:dyDescent="0.3">
      <c r="A40" s="184"/>
      <c r="B40" s="25" t="s">
        <v>110</v>
      </c>
      <c r="C40" s="23">
        <v>26510</v>
      </c>
      <c r="D40" s="24"/>
      <c r="E40" s="36"/>
      <c r="F40" s="36"/>
      <c r="G40" s="36"/>
      <c r="H40" s="36"/>
    </row>
    <row r="41" spans="1:8" ht="30.75" thickBot="1" x14ac:dyDescent="0.3">
      <c r="A41" s="22" t="s">
        <v>111</v>
      </c>
      <c r="B41" s="29" t="s">
        <v>112</v>
      </c>
      <c r="C41" s="14">
        <v>26600</v>
      </c>
      <c r="D41" s="9" t="s">
        <v>15</v>
      </c>
      <c r="E41" s="37"/>
      <c r="F41" s="37"/>
      <c r="G41" s="37"/>
      <c r="H41" s="37"/>
    </row>
    <row r="42" spans="1:8" x14ac:dyDescent="0.25">
      <c r="A42" s="187"/>
      <c r="B42" s="32" t="s">
        <v>110</v>
      </c>
      <c r="C42" s="189">
        <v>26610</v>
      </c>
      <c r="D42" s="191"/>
      <c r="E42" s="179"/>
      <c r="F42" s="179"/>
      <c r="G42" s="179"/>
      <c r="H42" s="179"/>
    </row>
    <row r="43" spans="1:8" ht="15.75" thickBot="1" x14ac:dyDescent="0.3">
      <c r="A43" s="188"/>
      <c r="B43" s="7"/>
      <c r="C43" s="190"/>
      <c r="D43" s="192"/>
      <c r="E43" s="180"/>
      <c r="F43" s="180"/>
      <c r="G43" s="180"/>
      <c r="H43" s="180"/>
    </row>
    <row r="47" spans="1:8" s="17" customFormat="1" ht="15.75" customHeight="1" x14ac:dyDescent="0.25">
      <c r="A47" s="176" t="s">
        <v>152</v>
      </c>
      <c r="B47" s="176"/>
      <c r="C47" s="15"/>
      <c r="D47" s="16"/>
      <c r="E47" s="181" t="s">
        <v>137</v>
      </c>
      <c r="F47" s="181"/>
    </row>
    <row r="48" spans="1:8" s="17" customFormat="1" ht="31.5" customHeight="1" x14ac:dyDescent="0.25">
      <c r="A48" s="176"/>
      <c r="B48" s="176"/>
      <c r="C48" s="15"/>
      <c r="D48" s="18" t="s">
        <v>133</v>
      </c>
      <c r="E48" s="178" t="s">
        <v>134</v>
      </c>
      <c r="F48" s="178"/>
    </row>
    <row r="49" spans="1:6" s="17" customFormat="1" ht="27.75" customHeight="1" x14ac:dyDescent="0.25">
      <c r="A49" s="176" t="s">
        <v>130</v>
      </c>
      <c r="B49" s="176"/>
      <c r="C49" s="15"/>
      <c r="D49" s="16"/>
      <c r="E49" s="182" t="s">
        <v>150</v>
      </c>
      <c r="F49" s="182"/>
    </row>
    <row r="50" spans="1:6" s="17" customFormat="1" ht="27" customHeight="1" x14ac:dyDescent="0.25">
      <c r="A50" s="176"/>
      <c r="B50" s="176"/>
      <c r="C50" s="15"/>
      <c r="D50" s="18" t="s">
        <v>133</v>
      </c>
      <c r="E50" s="178" t="s">
        <v>134</v>
      </c>
      <c r="F50" s="178"/>
    </row>
    <row r="51" spans="1:6" s="17" customFormat="1" ht="15.75" x14ac:dyDescent="0.25">
      <c r="A51" s="176" t="s">
        <v>131</v>
      </c>
      <c r="B51" s="176"/>
      <c r="C51" s="15"/>
      <c r="D51" s="16"/>
      <c r="E51" s="182" t="s">
        <v>161</v>
      </c>
      <c r="F51" s="182"/>
    </row>
    <row r="52" spans="1:6" s="17" customFormat="1" ht="15.75" x14ac:dyDescent="0.25">
      <c r="A52" s="176" t="s">
        <v>132</v>
      </c>
      <c r="B52" s="176"/>
      <c r="C52" s="15"/>
      <c r="D52" s="18" t="s">
        <v>133</v>
      </c>
      <c r="E52" s="178" t="s">
        <v>134</v>
      </c>
      <c r="F52" s="178"/>
    </row>
    <row r="53" spans="1:6" s="17" customFormat="1" ht="15.75" x14ac:dyDescent="0.25">
      <c r="A53" s="39"/>
      <c r="C53" s="15"/>
    </row>
    <row r="54" spans="1:6" x14ac:dyDescent="0.25">
      <c r="A54" s="177"/>
      <c r="B54" s="177"/>
    </row>
    <row r="55" spans="1:6" ht="30" customHeight="1" x14ac:dyDescent="0.25"/>
    <row r="56" spans="1:6" ht="15.75" x14ac:dyDescent="0.25">
      <c r="A56" s="176" t="s">
        <v>157</v>
      </c>
      <c r="B56" s="176"/>
      <c r="C56" s="15"/>
      <c r="D56" s="42"/>
      <c r="E56" s="197" t="s">
        <v>158</v>
      </c>
      <c r="F56" s="197"/>
    </row>
    <row r="57" spans="1:6" ht="15.75" x14ac:dyDescent="0.25">
      <c r="A57" s="176"/>
      <c r="B57" s="176"/>
      <c r="C57" s="15"/>
      <c r="D57" s="18" t="s">
        <v>133</v>
      </c>
      <c r="E57" s="178" t="s">
        <v>134</v>
      </c>
      <c r="F57" s="178"/>
    </row>
    <row r="58" spans="1:6" s="17" customFormat="1" ht="15.75" x14ac:dyDescent="0.25">
      <c r="A58" s="39"/>
      <c r="C58" s="15"/>
    </row>
  </sheetData>
  <mergeCells count="88">
    <mergeCell ref="E56:F56"/>
    <mergeCell ref="E57:F57"/>
    <mergeCell ref="A4:A5"/>
    <mergeCell ref="B4:B5"/>
    <mergeCell ref="C4:C5"/>
    <mergeCell ref="D4:D5"/>
    <mergeCell ref="E4:H4"/>
    <mergeCell ref="G17:G18"/>
    <mergeCell ref="H17:H18"/>
    <mergeCell ref="G8:G9"/>
    <mergeCell ref="H8:H9"/>
    <mergeCell ref="A10:A11"/>
    <mergeCell ref="C10:C11"/>
    <mergeCell ref="D10:D11"/>
    <mergeCell ref="E10:E11"/>
    <mergeCell ref="F10:F11"/>
    <mergeCell ref="G10:G11"/>
    <mergeCell ref="H10:H11"/>
    <mergeCell ref="A8:A9"/>
    <mergeCell ref="C8:C9"/>
    <mergeCell ref="D8:D9"/>
    <mergeCell ref="E8:E9"/>
    <mergeCell ref="F8:F9"/>
    <mergeCell ref="A17:A18"/>
    <mergeCell ref="C17:C18"/>
    <mergeCell ref="D17:D18"/>
    <mergeCell ref="E17:E18"/>
    <mergeCell ref="F17:F18"/>
    <mergeCell ref="H21:H22"/>
    <mergeCell ref="A23:A24"/>
    <mergeCell ref="C23:C24"/>
    <mergeCell ref="D23:D24"/>
    <mergeCell ref="E23:E24"/>
    <mergeCell ref="F23:F24"/>
    <mergeCell ref="G23:G24"/>
    <mergeCell ref="H23:H24"/>
    <mergeCell ref="A21:A22"/>
    <mergeCell ref="C21:C22"/>
    <mergeCell ref="D21:D22"/>
    <mergeCell ref="E21:E22"/>
    <mergeCell ref="F21:F22"/>
    <mergeCell ref="G21:G22"/>
    <mergeCell ref="H27:H28"/>
    <mergeCell ref="A32:A33"/>
    <mergeCell ref="C32:C33"/>
    <mergeCell ref="D32:D33"/>
    <mergeCell ref="E32:E33"/>
    <mergeCell ref="F32:F33"/>
    <mergeCell ref="G32:G33"/>
    <mergeCell ref="H32:H33"/>
    <mergeCell ref="A27:A28"/>
    <mergeCell ref="C27:C28"/>
    <mergeCell ref="D27:D28"/>
    <mergeCell ref="E27:E28"/>
    <mergeCell ref="F27:F28"/>
    <mergeCell ref="G27:G28"/>
    <mergeCell ref="A39:A40"/>
    <mergeCell ref="A1:H1"/>
    <mergeCell ref="A2:H2"/>
    <mergeCell ref="A42:A43"/>
    <mergeCell ref="C42:C43"/>
    <mergeCell ref="D42:D43"/>
    <mergeCell ref="E42:E43"/>
    <mergeCell ref="F42:F43"/>
    <mergeCell ref="G42:G43"/>
    <mergeCell ref="H36:H37"/>
    <mergeCell ref="A36:A37"/>
    <mergeCell ref="C36:C37"/>
    <mergeCell ref="D36:D37"/>
    <mergeCell ref="E36:E37"/>
    <mergeCell ref="F36:F37"/>
    <mergeCell ref="G36:G37"/>
    <mergeCell ref="E52:F52"/>
    <mergeCell ref="A47:B47"/>
    <mergeCell ref="A48:B48"/>
    <mergeCell ref="A49:B49"/>
    <mergeCell ref="H42:H43"/>
    <mergeCell ref="E47:F47"/>
    <mergeCell ref="E48:F48"/>
    <mergeCell ref="E49:F49"/>
    <mergeCell ref="E50:F50"/>
    <mergeCell ref="E51:F51"/>
    <mergeCell ref="A56:B56"/>
    <mergeCell ref="A57:B57"/>
    <mergeCell ref="A50:B50"/>
    <mergeCell ref="A51:B51"/>
    <mergeCell ref="A52:B52"/>
    <mergeCell ref="A54:B54"/>
  </mergeCells>
  <pageMargins left="0.39370078740157483" right="0.39370078740157483" top="0.59055118110236227" bottom="0.19685039370078741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1</vt:lpstr>
      <vt:lpstr>Раздел 2</vt:lpstr>
      <vt:lpstr>'Раздел 1'!Заголовки_для_печати</vt:lpstr>
      <vt:lpstr>'Раздел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2021-02-10T11:29:42Z</dcterms:modified>
</cp:coreProperties>
</file>